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arlosarturorodriguezvera/Desktop/Consolidación de Estados Financieros_INCP-CARV_09mar2022/"/>
    </mc:Choice>
  </mc:AlternateContent>
  <bookViews>
    <workbookView xWindow="0" yWindow="460" windowWidth="27320" windowHeight="13900" tabRatio="500"/>
  </bookViews>
  <sheets>
    <sheet name="Problem" sheetId="1" r:id="rId1"/>
    <sheet name="Solution_Fist part" sheetId="2" r:id="rId2"/>
    <sheet name="Solution_Second part" sheetId="3" r:id="rId3"/>
    <sheet name="$26 per share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2" l="1"/>
  <c r="G28" i="2"/>
  <c r="G32" i="2"/>
  <c r="F20" i="2"/>
  <c r="F21" i="2"/>
  <c r="F22" i="2"/>
  <c r="F23" i="2"/>
  <c r="F24" i="2"/>
  <c r="F25" i="2"/>
  <c r="F32" i="2"/>
  <c r="B12" i="3"/>
  <c r="B14" i="3"/>
  <c r="B35" i="3"/>
  <c r="B7" i="4"/>
  <c r="B10" i="4"/>
  <c r="B11" i="4"/>
  <c r="B28" i="4"/>
  <c r="J23" i="4"/>
  <c r="J24" i="4"/>
  <c r="J25" i="4"/>
  <c r="J26" i="4"/>
  <c r="J27" i="4"/>
  <c r="J28" i="4"/>
  <c r="J29" i="4"/>
  <c r="H29" i="4"/>
  <c r="F29" i="4"/>
  <c r="D29" i="4"/>
  <c r="B29" i="4"/>
  <c r="J13" i="4"/>
  <c r="J14" i="4"/>
  <c r="J15" i="4"/>
  <c r="J16" i="4"/>
  <c r="J18" i="4"/>
  <c r="J19" i="4"/>
  <c r="J20" i="4"/>
  <c r="J21" i="4"/>
  <c r="J22" i="4"/>
  <c r="D22" i="4"/>
  <c r="B22" i="4"/>
  <c r="J9" i="4"/>
  <c r="J5" i="4"/>
  <c r="J6" i="4"/>
  <c r="J7" i="4"/>
  <c r="J10" i="4"/>
  <c r="J11" i="4"/>
  <c r="J30" i="3"/>
  <c r="J31" i="3"/>
  <c r="J32" i="3"/>
  <c r="J33" i="3"/>
  <c r="J34" i="3"/>
  <c r="J35" i="3"/>
  <c r="J36" i="3"/>
  <c r="H36" i="3"/>
  <c r="F36" i="3"/>
  <c r="J20" i="3"/>
  <c r="J21" i="3"/>
  <c r="J22" i="3"/>
  <c r="J23" i="3"/>
  <c r="J25" i="3"/>
  <c r="J26" i="3"/>
  <c r="J27" i="3"/>
  <c r="J28" i="3"/>
  <c r="J29" i="3"/>
  <c r="J16" i="3"/>
  <c r="J12" i="3"/>
  <c r="J13" i="3"/>
  <c r="J14" i="3"/>
  <c r="J17" i="3"/>
  <c r="J18" i="3"/>
  <c r="D36" i="3"/>
  <c r="D29" i="3"/>
  <c r="B36" i="3"/>
  <c r="B29" i="3"/>
  <c r="B17" i="3"/>
  <c r="B18" i="3"/>
  <c r="G105" i="2"/>
  <c r="G107" i="2"/>
  <c r="G75" i="2"/>
  <c r="G83" i="2"/>
  <c r="G84" i="2"/>
  <c r="G45" i="2"/>
  <c r="G47" i="2"/>
  <c r="F17" i="1"/>
  <c r="E17" i="1"/>
  <c r="D17" i="1"/>
</calcChain>
</file>

<file path=xl/sharedStrings.xml><?xml version="1.0" encoding="utf-8"?>
<sst xmlns="http://schemas.openxmlformats.org/spreadsheetml/2006/main" count="247" uniqueCount="147">
  <si>
    <t>IAS 27</t>
  </si>
  <si>
    <t>SOLUTION</t>
  </si>
  <si>
    <t>Because Richmond maintains separate incorporation and its own accounting system. Miller preparates</t>
  </si>
  <si>
    <t xml:space="preserve">a worksheet for consolidation. To preparate the worksheet, Miller first allocates Richmond's fair value </t>
  </si>
  <si>
    <t>to assets acquired and liabilities assumed based on their individual fair values:</t>
  </si>
  <si>
    <t>The following steps produce consolidate financial statements total:</t>
  </si>
  <si>
    <t xml:space="preserve">issued shares of stock, the recognition of the contingent performance liability, and the combination </t>
  </si>
  <si>
    <t>expenses.</t>
  </si>
  <si>
    <t>method consolidates only postacquisition revenues and expenses.</t>
  </si>
  <si>
    <t>1. Miller's balances have been updated on this worksheet to include the effects of both the newly</t>
  </si>
  <si>
    <t>2. Richmond's revenue and expense accounts have been closed to Retained Earnings. The acquisition</t>
  </si>
  <si>
    <t>3. Worksheet entry S eliminates the $600.000 book value component of the Investment in</t>
  </si>
  <si>
    <t>Richmond account along with the subsidiary's stockholdes' equity accounts.</t>
  </si>
  <si>
    <t>Entry A adjusts all of Richmond's assets and liabilities to fair value based on the allocations determined</t>
  </si>
  <si>
    <t>earlier.</t>
  </si>
  <si>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If the fair value of Miller's stock is $26 per share, then the fair value of the consideration transferred</t>
    </r>
  </si>
  <si>
    <t>in the Richmond acquisition is recomputed as follows:</t>
  </si>
  <si>
    <t xml:space="preserve">     Fair value of shares issued ($26 x 50.000 shares)</t>
  </si>
  <si>
    <t xml:space="preserve">     Fair value of contingent consideration</t>
  </si>
  <si>
    <t xml:space="preserve">     Total consideration transferred at fair value</t>
  </si>
  <si>
    <t>Because the consideration transferred is $110.000 less than the $1.510.000 fair value of the net assets</t>
  </si>
  <si>
    <t>received in the adquisition, a bargain purchase has occurred. In this situation Miller continues to recognize</t>
  </si>
  <si>
    <t>each of the separately identified assets acquired and liabilities assumed at their fair values. Resulting</t>
  </si>
  <si>
    <t>differences in the consolidates balances relative to the Requeriment (a) solution are as follows:</t>
  </si>
  <si>
    <t xml:space="preserve">   The $110.000 excess fair value recognized over the consideration transferred is recognized as a "gain on</t>
  </si>
  <si>
    <t xml:space="preserve">   bargain purchase".</t>
  </si>
  <si>
    <t xml:space="preserve">   Consolidated net income increases by the $110.000 gain to $2.690.000.</t>
  </si>
  <si>
    <t xml:space="preserve">   No goodwill is recognized.</t>
  </si>
  <si>
    <t xml:space="preserve">   Miller's additional paid-in capital decreases by $300.000 to $1.190.000.</t>
  </si>
  <si>
    <t xml:space="preserve">   Condolidated retained earnings increase by the $110.000 gain to $4.990.000.</t>
  </si>
  <si>
    <t>MILLER COMPANY AND RICHMOND COMPANY</t>
  </si>
  <si>
    <t>Consolidation Worksheet</t>
  </si>
  <si>
    <t>For Period Ending December 31</t>
  </si>
  <si>
    <t>Richmond</t>
  </si>
  <si>
    <t>Miller</t>
  </si>
  <si>
    <t>Company</t>
  </si>
  <si>
    <t>*</t>
  </si>
  <si>
    <t>* Balances have been adjusted for issuance of stock, payment of combination expenses, and recognition and contingent</t>
  </si>
  <si>
    <t>performance liability.</t>
  </si>
  <si>
    <t>Ç Beginning retained earnings plus revenues minus expenses.</t>
  </si>
  <si>
    <t>Ç</t>
  </si>
  <si>
    <t>A</t>
  </si>
  <si>
    <t>S</t>
  </si>
  <si>
    <t>Db</t>
  </si>
  <si>
    <t>Cr</t>
  </si>
  <si>
    <t>ALLOCATION</t>
  </si>
  <si>
    <t>Los siguientes son los Estados Financieros de Miller Company and Richmond Company a 31 de diciembre.</t>
  </si>
  <si>
    <t>El valor razonable de los activos y pasivos de Richmond Company se muestran a continuación.</t>
  </si>
  <si>
    <t>Miller Company Valor Libros 12/31</t>
  </si>
  <si>
    <t>Richmond Company Valor Libros 12/31</t>
  </si>
  <si>
    <t>Richmond Company   Valor Razonable 12/31</t>
  </si>
  <si>
    <t>Efectivo</t>
  </si>
  <si>
    <t>Cuentas por cobrar</t>
  </si>
  <si>
    <t>Inventarios</t>
  </si>
  <si>
    <t>Propiedades, planta y equipo</t>
  </si>
  <si>
    <t>Desembolsos en investigación y desarrollo</t>
  </si>
  <si>
    <t>Otras cuentas por pagar</t>
  </si>
  <si>
    <t>Cuentas por pagar comerciales</t>
  </si>
  <si>
    <t>Capital - $20 par cada acción</t>
  </si>
  <si>
    <t>Capital - $5 por cada acción</t>
  </si>
  <si>
    <t xml:space="preserve">Prima en emisión </t>
  </si>
  <si>
    <t>Ganancias retenidas, 1/1</t>
  </si>
  <si>
    <t>Ingresos</t>
  </si>
  <si>
    <t>Gastos</t>
  </si>
  <si>
    <t>Totales</t>
  </si>
  <si>
    <t>Información adicional</t>
  </si>
  <si>
    <r>
      <rPr>
        <b/>
        <sz val="12"/>
        <color theme="1"/>
        <rFont val="Calibri"/>
        <family val="2"/>
        <scheme val="minor"/>
      </rPr>
      <t>a)</t>
    </r>
    <r>
      <rPr>
        <sz val="12"/>
        <color theme="1"/>
        <rFont val="Calibri"/>
        <family val="2"/>
        <scheme val="minor"/>
      </rPr>
      <t xml:space="preserve"> El 31 de diciembre, Miller emite 50.000 acciones a un valor nominal de $20, a cambio de todas las</t>
    </r>
  </si>
  <si>
    <r>
      <rPr>
        <b/>
        <sz val="12"/>
        <color theme="1"/>
        <rFont val="Calibri"/>
        <family val="2"/>
        <scheme val="minor"/>
      </rPr>
      <t>b)</t>
    </r>
    <r>
      <rPr>
        <sz val="12"/>
        <color theme="1"/>
        <rFont val="Calibri"/>
        <family val="2"/>
        <scheme val="minor"/>
      </rPr>
      <t xml:space="preserve"> Como parte de este acuerdo de adquisición, Miller conviene pagar a los propietarios de Richmond $250.000</t>
    </r>
  </si>
  <si>
    <t>como una prima proyectada sobre los resultados de los próximos tres años. Miller calcula el valor razonable</t>
  </si>
  <si>
    <t>de esta contingencia en $100.000.</t>
  </si>
  <si>
    <r>
      <rPr>
        <b/>
        <sz val="12"/>
        <color theme="1"/>
        <rFont val="Calibri"/>
        <family val="2"/>
        <scheme val="minor"/>
      </rPr>
      <t>c)</t>
    </r>
    <r>
      <rPr>
        <sz val="12"/>
        <color theme="1"/>
        <rFont val="Calibri"/>
        <family val="2"/>
        <scheme val="minor"/>
      </rPr>
      <t xml:space="preserve"> En la creación de esta combinación, Miller paga $10.000 por costos de emisión y $20.000 por honorarios</t>
    </r>
  </si>
  <si>
    <t>legales y contables.</t>
  </si>
  <si>
    <t>Se requiere</t>
  </si>
  <si>
    <r>
      <rPr>
        <b/>
        <sz val="12"/>
        <color theme="1"/>
        <rFont val="Calibri"/>
        <family val="2"/>
        <scheme val="minor"/>
      </rPr>
      <t>a)</t>
    </r>
    <r>
      <rPr>
        <sz val="12"/>
        <color theme="1"/>
        <rFont val="Calibri"/>
        <family val="2"/>
        <scheme val="minor"/>
      </rPr>
      <t xml:space="preserve"> El valor razonable de cada acción de Miller es $32,00. Usando el método de adquisición:</t>
    </r>
  </si>
  <si>
    <t xml:space="preserve">     1. Prepare el comprobante de contabilidad de Miller disolviendo a Richmond.</t>
  </si>
  <si>
    <t xml:space="preserve">     2. Asuma que Richmond no se disuelve y sigue existiendo como una entidad independiente.</t>
  </si>
  <si>
    <t xml:space="preserve">         Prepare la hoja de trabajo de la consolidación de los estados financieros.</t>
  </si>
  <si>
    <r>
      <rPr>
        <b/>
        <sz val="12"/>
        <color theme="1"/>
        <rFont val="Calibri"/>
        <family val="2"/>
        <scheme val="minor"/>
      </rPr>
      <t>b)</t>
    </r>
    <r>
      <rPr>
        <sz val="12"/>
        <color theme="1"/>
        <rFont val="Calibri"/>
        <family val="2"/>
        <scheme val="minor"/>
      </rPr>
      <t xml:space="preserve"> Si el valor razonable de cada acción de Miller es $26,00, describa cómo se afectaría la hoja de trabajo</t>
    </r>
  </si>
  <si>
    <t xml:space="preserve">     de la consolidación de los estados financieros.</t>
  </si>
  <si>
    <t>Inventario</t>
  </si>
  <si>
    <t>Tecnología no patentada (intangibles)</t>
  </si>
  <si>
    <t>Desemblsos en investigación y desarrollo</t>
  </si>
  <si>
    <t>Plusvalía (Goodwill)</t>
  </si>
  <si>
    <t xml:space="preserve">     Cuentas por pagar comerciales</t>
  </si>
  <si>
    <t xml:space="preserve">     Otras cuentas por pagar</t>
  </si>
  <si>
    <t xml:space="preserve">     Prima por proyecciones (Contingencia)</t>
  </si>
  <si>
    <t xml:space="preserve">     Capital (Miller) (par acción)</t>
  </si>
  <si>
    <t xml:space="preserve">     Prima en emisión</t>
  </si>
  <si>
    <t>Para reconocer la adquisición de Richmond Company.</t>
  </si>
  <si>
    <t>Gastos por honorarios profesionales</t>
  </si>
  <si>
    <t xml:space="preserve">     Efectivo (pagado por el costo de la combinación)</t>
  </si>
  <si>
    <t>Para reconocer honorarios legales y contables</t>
  </si>
  <si>
    <t>Costos de emisión de acciones</t>
  </si>
  <si>
    <t xml:space="preserve">     Efectivo (costos de emisión)</t>
  </si>
  <si>
    <t>Para reconocer costos de emisión</t>
  </si>
  <si>
    <t>transferida. Dado que el valor razonable de la acción de Miller es $32,00, las 50.000 acciones emitidas</t>
  </si>
  <si>
    <t>contingente.</t>
  </si>
  <si>
    <t>Estos $1.700.00 de la contraprestación recibida se compara con $1.510.000, valor razonable de Richmond</t>
  </si>
  <si>
    <t>(goodwill).</t>
  </si>
  <si>
    <t>se reconocen como gastos.</t>
  </si>
  <si>
    <r>
      <rPr>
        <b/>
        <sz val="12"/>
        <color theme="1"/>
        <rFont val="Calibri"/>
        <family val="2"/>
        <scheme val="minor"/>
      </rPr>
      <t>a) 2.</t>
    </r>
    <r>
      <rPr>
        <sz val="12"/>
        <color theme="1"/>
        <rFont val="Calibri"/>
        <family val="2"/>
        <scheme val="minor"/>
      </rPr>
      <t xml:space="preserve"> Sobre este escenario, el valor de adqusición es igual que el computado en la parte (a1).</t>
    </r>
  </si>
  <si>
    <t xml:space="preserve">     50.000 acciones a $32,00 cada una</t>
  </si>
  <si>
    <t xml:space="preserve">     Obligación contingente por proyecciones</t>
  </si>
  <si>
    <t xml:space="preserve">     Valor razonable de la contraprestación</t>
  </si>
  <si>
    <t>Dado que la subsidiaria se mantiene como una entidad separada, Miller establece el valor de la inversión</t>
  </si>
  <si>
    <t>para reflejar los $1.700.000:</t>
  </si>
  <si>
    <t>Gastos por servicios profesionales</t>
  </si>
  <si>
    <t xml:space="preserve">     Efectivo</t>
  </si>
  <si>
    <t>Exceso sobre el valor razonable</t>
  </si>
  <si>
    <t>Allocation:</t>
  </si>
  <si>
    <t>Cuentas por cobrar ($290.000 - $300.000)</t>
  </si>
  <si>
    <t>Inventarios ($820.000 - $600.000)</t>
  </si>
  <si>
    <t>Propiedades, planta y equipo ($900.000 - $800.000)</t>
  </si>
  <si>
    <t>Tecnología no patentada ($500.000 - $0)</t>
  </si>
  <si>
    <t>Plusvalía</t>
  </si>
  <si>
    <t>Eliminaciones</t>
  </si>
  <si>
    <t>Consolidado</t>
  </si>
  <si>
    <t>Cuentas</t>
  </si>
  <si>
    <t>Estado de Resultados</t>
  </si>
  <si>
    <t xml:space="preserve">   Resultado</t>
  </si>
  <si>
    <t>Resultados Acumulados</t>
  </si>
  <si>
    <t>Resultado</t>
  </si>
  <si>
    <t xml:space="preserve">   Ganancias retenidas, 12/31</t>
  </si>
  <si>
    <t>Estado de Situación Financiera</t>
  </si>
  <si>
    <t>Inversión en Richmond Company</t>
  </si>
  <si>
    <t>Tecnología no patentada</t>
  </si>
  <si>
    <t>Obligación contingente</t>
  </si>
  <si>
    <t>Capital</t>
  </si>
  <si>
    <t>Prima de emisión</t>
  </si>
  <si>
    <t>Ganancias retenidas, 12/31</t>
  </si>
  <si>
    <t>Total pasivo y patrimonio</t>
  </si>
  <si>
    <t>Total activo</t>
  </si>
  <si>
    <t>Débito</t>
  </si>
  <si>
    <t>Crédito</t>
  </si>
  <si>
    <t>SOLUCIÓN</t>
  </si>
  <si>
    <t>PROBLEMA</t>
  </si>
  <si>
    <t xml:space="preserve">     Capital</t>
  </si>
  <si>
    <t>Combinación de Negocios y Consolidación de EEFF</t>
  </si>
  <si>
    <t>acciones en circulación de Richmond Company.</t>
  </si>
  <si>
    <r>
      <rPr>
        <b/>
        <sz val="12"/>
        <color theme="1"/>
        <rFont val="Calibri"/>
        <family val="2"/>
        <scheme val="minor"/>
      </rPr>
      <t>a) 1.</t>
    </r>
    <r>
      <rPr>
        <sz val="12"/>
        <color theme="1"/>
        <rFont val="Calibri"/>
        <family val="2"/>
        <scheme val="minor"/>
      </rPr>
      <t xml:space="preserve"> En una combinación de negocios, se determina el valor razonable de la contraprestación</t>
    </r>
  </si>
  <si>
    <t>equivalen a $1.600.000. Se debe incluir la prima por proyecciones por $100.000, a título de pasivo</t>
  </si>
  <si>
    <r>
      <t xml:space="preserve">Los </t>
    </r>
    <r>
      <rPr>
        <sz val="12"/>
        <color rgb="FFFF0000"/>
        <rFont val="Calibri (Cuerpo)"/>
      </rPr>
      <t>$190.000</t>
    </r>
    <r>
      <rPr>
        <sz val="12"/>
        <color theme="1"/>
        <rFont val="Calibri"/>
        <family val="2"/>
        <scheme val="minor"/>
      </rPr>
      <t xml:space="preserve"> de exceso sobre el valor razonable ($1.700.000 - $1.510.000) se reconoce como plusvalía</t>
    </r>
  </si>
  <si>
    <t>Los $10.000 de costos de emisión, reduce la prima de emisión. Los $20.000 de gastos legales y contables</t>
  </si>
  <si>
    <t>Comprobante contable de Miller Company</t>
  </si>
  <si>
    <t xml:space="preserve">Comprobante contable de Miller </t>
  </si>
  <si>
    <t>Valor razonable de la contraprestación pagada por Miller</t>
  </si>
  <si>
    <t>Valor en libros de  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</si>
</sst>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2"/>
      <color theme="0"/>
      <name val="Calibri"/>
      <family val="2"/>
      <scheme val="minor"/>
    </font>
    <font>
      <sz val="72"/>
      <color theme="1"/>
      <name val="Calibri"/>
      <scheme val="minor"/>
    </font>
    <font>
      <sz val="12"/>
      <color rgb="FFFF0000"/>
      <name val="Calibri (Cuerpo)"/>
    </font>
    <font>
      <b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</borders>
  <cellStyleXfs count="42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3" fontId="0" fillId="0" borderId="0" xfId="1" applyNumberFormat="1" applyFont="1"/>
    <xf numFmtId="3" fontId="0" fillId="0" borderId="0" xfId="0" applyNumberFormat="1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1" xfId="0" applyBorder="1"/>
    <xf numFmtId="0" fontId="0" fillId="0" borderId="15" xfId="0" applyBorder="1"/>
    <xf numFmtId="0" fontId="2" fillId="0" borderId="21" xfId="0" applyFont="1" applyBorder="1" applyAlignment="1">
      <alignment horizontal="center" vertical="center"/>
    </xf>
    <xf numFmtId="0" fontId="0" fillId="0" borderId="22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2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0" fontId="0" fillId="0" borderId="15" xfId="0" applyFill="1" applyBorder="1"/>
    <xf numFmtId="0" fontId="0" fillId="0" borderId="7" xfId="0" applyFill="1" applyBorder="1" applyAlignment="1">
      <alignment horizontal="center"/>
    </xf>
    <xf numFmtId="0" fontId="0" fillId="0" borderId="11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ont="1" applyFill="1" applyBorder="1"/>
    <xf numFmtId="3" fontId="0" fillId="0" borderId="0" xfId="0" applyNumberFormat="1" applyFill="1"/>
    <xf numFmtId="0" fontId="0" fillId="0" borderId="7" xfId="0" applyFill="1" applyBorder="1"/>
    <xf numFmtId="0" fontId="6" fillId="0" borderId="0" xfId="0" applyFont="1" applyFill="1"/>
    <xf numFmtId="0" fontId="7" fillId="0" borderId="0" xfId="0" applyFont="1"/>
    <xf numFmtId="3" fontId="6" fillId="2" borderId="0" xfId="0" applyNumberFormat="1" applyFont="1" applyFill="1"/>
    <xf numFmtId="0" fontId="2" fillId="0" borderId="6" xfId="0" applyFont="1" applyFill="1" applyBorder="1" applyAlignment="1">
      <alignment horizontal="center" vertical="center"/>
    </xf>
    <xf numFmtId="3" fontId="0" fillId="0" borderId="0" xfId="1" applyNumberFormat="1" applyFont="1" applyFill="1"/>
    <xf numFmtId="0" fontId="0" fillId="0" borderId="15" xfId="0" applyFont="1" applyFill="1" applyBorder="1"/>
    <xf numFmtId="0" fontId="0" fillId="0" borderId="18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/>
    <xf numFmtId="0" fontId="5" fillId="0" borderId="0" xfId="0" applyFont="1" applyFill="1"/>
    <xf numFmtId="3" fontId="2" fillId="0" borderId="0" xfId="0" applyNumberFormat="1" applyFon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3" fontId="6" fillId="0" borderId="16" xfId="0" applyNumberFormat="1" applyFont="1" applyFill="1" applyBorder="1"/>
    <xf numFmtId="3" fontId="6" fillId="0" borderId="16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2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/>
    <xf numFmtId="3" fontId="6" fillId="0" borderId="11" xfId="0" applyNumberFormat="1" applyFont="1" applyFill="1" applyBorder="1"/>
    <xf numFmtId="3" fontId="6" fillId="0" borderId="7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22" xfId="0" applyNumberFormat="1" applyFont="1" applyFill="1" applyBorder="1"/>
    <xf numFmtId="3" fontId="6" fillId="0" borderId="12" xfId="0" applyNumberFormat="1" applyFont="1" applyFill="1" applyBorder="1"/>
    <xf numFmtId="3" fontId="6" fillId="0" borderId="14" xfId="0" applyNumberFormat="1" applyFont="1" applyFill="1" applyBorder="1" applyAlignment="1">
      <alignment horizontal="center"/>
    </xf>
    <xf numFmtId="3" fontId="6" fillId="0" borderId="13" xfId="0" applyNumberFormat="1" applyFont="1" applyFill="1" applyBorder="1"/>
    <xf numFmtId="3" fontId="6" fillId="0" borderId="19" xfId="0" applyNumberFormat="1" applyFont="1" applyFill="1" applyBorder="1" applyAlignment="1">
      <alignment horizontal="center"/>
    </xf>
    <xf numFmtId="3" fontId="6" fillId="0" borderId="23" xfId="0" applyNumberFormat="1" applyFont="1" applyFill="1" applyBorder="1"/>
    <xf numFmtId="3" fontId="6" fillId="0" borderId="20" xfId="0" applyNumberFormat="1" applyFont="1" applyFill="1" applyBorder="1" applyAlignment="1">
      <alignment horizontal="center"/>
    </xf>
    <xf numFmtId="3" fontId="6" fillId="0" borderId="24" xfId="0" applyNumberFormat="1" applyFont="1" applyFill="1" applyBorder="1"/>
    <xf numFmtId="3" fontId="6" fillId="0" borderId="11" xfId="0" applyNumberFormat="1" applyFont="1" applyBorder="1"/>
    <xf numFmtId="3" fontId="6" fillId="0" borderId="7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22" xfId="0" applyNumberFormat="1" applyFont="1" applyBorder="1"/>
    <xf numFmtId="3" fontId="6" fillId="0" borderId="0" xfId="0" applyNumberFormat="1" applyFont="1"/>
    <xf numFmtId="3" fontId="6" fillId="2" borderId="11" xfId="0" applyNumberFormat="1" applyFont="1" applyFill="1" applyBorder="1"/>
    <xf numFmtId="3" fontId="6" fillId="2" borderId="18" xfId="0" applyNumberFormat="1" applyFont="1" applyFill="1" applyBorder="1" applyAlignment="1">
      <alignment horizontal="center"/>
    </xf>
    <xf numFmtId="3" fontId="6" fillId="2" borderId="22" xfId="0" applyNumberFormat="1" applyFont="1" applyFill="1" applyBorder="1"/>
    <xf numFmtId="3" fontId="6" fillId="2" borderId="7" xfId="0" applyNumberFormat="1" applyFont="1" applyFill="1" applyBorder="1" applyAlignment="1">
      <alignment horizontal="center"/>
    </xf>
    <xf numFmtId="3" fontId="6" fillId="0" borderId="12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2" borderId="16" xfId="0" applyNumberFormat="1" applyFont="1" applyFill="1" applyBorder="1"/>
    <xf numFmtId="3" fontId="6" fillId="2" borderId="13" xfId="0" applyNumberFormat="1" applyFont="1" applyFill="1" applyBorder="1"/>
    <xf numFmtId="3" fontId="6" fillId="2" borderId="19" xfId="0" applyNumberFormat="1" applyFont="1" applyFill="1" applyBorder="1" applyAlignment="1">
      <alignment horizontal="center"/>
    </xf>
    <xf numFmtId="3" fontId="6" fillId="2" borderId="23" xfId="0" applyNumberFormat="1" applyFont="1" applyFill="1" applyBorder="1"/>
    <xf numFmtId="3" fontId="6" fillId="0" borderId="16" xfId="0" applyNumberFormat="1" applyFont="1" applyBorder="1" applyAlignment="1">
      <alignment horizontal="center"/>
    </xf>
    <xf numFmtId="3" fontId="6" fillId="2" borderId="12" xfId="0" applyNumberFormat="1" applyFont="1" applyFill="1" applyBorder="1"/>
    <xf numFmtId="3" fontId="6" fillId="2" borderId="20" xfId="0" applyNumberFormat="1" applyFont="1" applyFill="1" applyBorder="1" applyAlignment="1">
      <alignment horizontal="center"/>
    </xf>
    <xf numFmtId="3" fontId="6" fillId="2" borderId="24" xfId="0" applyNumberFormat="1" applyFont="1" applyFill="1" applyBorder="1"/>
    <xf numFmtId="3" fontId="6" fillId="2" borderId="14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</cellXfs>
  <cellStyles count="4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Millares [0]" xfId="1" builtinId="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="150" zoomScaleNormal="150" zoomScalePageLayoutView="150" workbookViewId="0">
      <selection activeCell="A2" sqref="A2"/>
    </sheetView>
  </sheetViews>
  <sheetFormatPr baseColWidth="10" defaultRowHeight="16" x14ac:dyDescent="0.2"/>
  <cols>
    <col min="3" max="3" width="13.1640625" customWidth="1"/>
    <col min="4" max="6" width="12.6640625" customWidth="1"/>
  </cols>
  <sheetData>
    <row r="1" spans="1:8" x14ac:dyDescent="0.2">
      <c r="A1" s="82" t="s">
        <v>137</v>
      </c>
    </row>
    <row r="3" spans="1:8" x14ac:dyDescent="0.2">
      <c r="A3" s="1" t="s">
        <v>135</v>
      </c>
    </row>
    <row r="5" spans="1:8" x14ac:dyDescent="0.2">
      <c r="A5" t="s">
        <v>46</v>
      </c>
    </row>
    <row r="6" spans="1:8" x14ac:dyDescent="0.2">
      <c r="A6" t="s">
        <v>47</v>
      </c>
    </row>
    <row r="7" spans="1:8" ht="17" thickBot="1" x14ac:dyDescent="0.25"/>
    <row r="8" spans="1:8" ht="61" customHeight="1" thickBot="1" x14ac:dyDescent="0.25">
      <c r="A8" s="4"/>
      <c r="B8" s="4"/>
      <c r="C8" s="4"/>
      <c r="D8" s="43" t="s">
        <v>48</v>
      </c>
      <c r="E8" s="43" t="s">
        <v>49</v>
      </c>
      <c r="F8" s="43" t="s">
        <v>50</v>
      </c>
    </row>
    <row r="9" spans="1:8" x14ac:dyDescent="0.2">
      <c r="A9" t="s">
        <v>51</v>
      </c>
      <c r="D9" s="38">
        <v>600000</v>
      </c>
      <c r="E9" s="38">
        <v>200000</v>
      </c>
      <c r="F9" s="38">
        <v>200000</v>
      </c>
      <c r="G9" s="2"/>
      <c r="H9" s="2"/>
    </row>
    <row r="10" spans="1:8" x14ac:dyDescent="0.2">
      <c r="A10" t="s">
        <v>52</v>
      </c>
      <c r="D10" s="38">
        <v>900000</v>
      </c>
      <c r="E10" s="38">
        <v>300000</v>
      </c>
      <c r="F10" s="38">
        <v>290000</v>
      </c>
      <c r="G10" s="2"/>
      <c r="H10" s="2"/>
    </row>
    <row r="11" spans="1:8" x14ac:dyDescent="0.2">
      <c r="A11" t="s">
        <v>53</v>
      </c>
      <c r="D11" s="38">
        <v>1100000</v>
      </c>
      <c r="E11" s="38">
        <v>600000</v>
      </c>
      <c r="F11" s="38">
        <v>820000</v>
      </c>
      <c r="G11" s="2"/>
      <c r="H11" s="2"/>
    </row>
    <row r="12" spans="1:8" x14ac:dyDescent="0.2">
      <c r="A12" t="s">
        <v>54</v>
      </c>
      <c r="D12" s="38">
        <v>9000000</v>
      </c>
      <c r="E12" s="38">
        <v>800000</v>
      </c>
      <c r="F12" s="38">
        <v>900000</v>
      </c>
      <c r="G12" s="2"/>
      <c r="H12" s="2"/>
    </row>
    <row r="13" spans="1:8" x14ac:dyDescent="0.2">
      <c r="A13" t="s">
        <v>80</v>
      </c>
      <c r="D13" s="38">
        <v>0</v>
      </c>
      <c r="E13" s="38">
        <v>0</v>
      </c>
      <c r="F13" s="38">
        <v>500000</v>
      </c>
      <c r="G13" s="2"/>
      <c r="H13" s="2"/>
    </row>
    <row r="14" spans="1:8" x14ac:dyDescent="0.2">
      <c r="A14" t="s">
        <v>55</v>
      </c>
      <c r="D14" s="38">
        <v>0</v>
      </c>
      <c r="E14" s="38">
        <v>0</v>
      </c>
      <c r="F14" s="38">
        <v>100000</v>
      </c>
      <c r="G14" s="2"/>
      <c r="H14" s="2"/>
    </row>
    <row r="15" spans="1:8" x14ac:dyDescent="0.2">
      <c r="A15" t="s">
        <v>57</v>
      </c>
      <c r="D15" s="38">
        <v>-400000</v>
      </c>
      <c r="E15" s="38">
        <v>-200000</v>
      </c>
      <c r="F15" s="38">
        <v>-200000</v>
      </c>
      <c r="G15" s="2"/>
      <c r="H15" s="2"/>
    </row>
    <row r="16" spans="1:8" x14ac:dyDescent="0.2">
      <c r="A16" t="s">
        <v>56</v>
      </c>
      <c r="D16" s="38">
        <v>-3400000</v>
      </c>
      <c r="E16" s="38">
        <v>-1100000</v>
      </c>
      <c r="F16" s="38">
        <v>-1100000</v>
      </c>
      <c r="G16" s="2"/>
      <c r="H16" s="2"/>
    </row>
    <row r="17" spans="1:8" ht="17" thickBot="1" x14ac:dyDescent="0.25">
      <c r="A17" s="1" t="s">
        <v>64</v>
      </c>
      <c r="B17" s="1"/>
      <c r="C17" s="1"/>
      <c r="D17" s="44">
        <f>SUM(D9:D16)</f>
        <v>7800000</v>
      </c>
      <c r="E17" s="44">
        <f>SUM(E9:E16)</f>
        <v>600000</v>
      </c>
      <c r="F17" s="44">
        <f>SUM(F9:F16)</f>
        <v>1510000</v>
      </c>
      <c r="G17" s="2"/>
      <c r="H17" s="2"/>
    </row>
    <row r="18" spans="1:8" ht="17" thickTop="1" x14ac:dyDescent="0.2">
      <c r="A18" t="s">
        <v>58</v>
      </c>
      <c r="D18" s="38">
        <v>-2000000</v>
      </c>
      <c r="E18" s="38">
        <v>0</v>
      </c>
      <c r="F18" s="38"/>
      <c r="G18" s="2"/>
      <c r="H18" s="2"/>
    </row>
    <row r="19" spans="1:8" x14ac:dyDescent="0.2">
      <c r="A19" t="s">
        <v>59</v>
      </c>
      <c r="D19" s="38">
        <v>0</v>
      </c>
      <c r="E19" s="38">
        <v>-220000</v>
      </c>
      <c r="F19" s="38"/>
      <c r="G19" s="2"/>
      <c r="H19" s="2"/>
    </row>
    <row r="20" spans="1:8" x14ac:dyDescent="0.2">
      <c r="A20" t="s">
        <v>60</v>
      </c>
      <c r="D20" s="38">
        <v>-900000</v>
      </c>
      <c r="E20" s="38">
        <v>-100000</v>
      </c>
      <c r="F20" s="38"/>
      <c r="G20" s="2"/>
      <c r="H20" s="2"/>
    </row>
    <row r="21" spans="1:8" x14ac:dyDescent="0.2">
      <c r="A21" t="s">
        <v>61</v>
      </c>
      <c r="D21" s="38">
        <v>-2300000</v>
      </c>
      <c r="E21" s="38">
        <v>-130000</v>
      </c>
      <c r="F21" s="38"/>
      <c r="G21" s="2"/>
      <c r="H21" s="2"/>
    </row>
    <row r="22" spans="1:8" x14ac:dyDescent="0.2">
      <c r="A22" t="s">
        <v>62</v>
      </c>
      <c r="D22" s="38">
        <v>-6000000</v>
      </c>
      <c r="E22" s="38">
        <v>-900000</v>
      </c>
      <c r="F22" s="38"/>
      <c r="G22" s="2"/>
      <c r="H22" s="2"/>
    </row>
    <row r="23" spans="1:8" x14ac:dyDescent="0.2">
      <c r="A23" t="s">
        <v>63</v>
      </c>
      <c r="D23" s="38">
        <v>3400000</v>
      </c>
      <c r="E23" s="38">
        <v>750000</v>
      </c>
      <c r="F23" s="38"/>
      <c r="G23" s="2"/>
      <c r="H23" s="2"/>
    </row>
    <row r="24" spans="1:8" x14ac:dyDescent="0.2">
      <c r="D24" s="38"/>
      <c r="E24" s="38"/>
      <c r="F24" s="38"/>
      <c r="G24" s="2"/>
      <c r="H24" s="2"/>
    </row>
    <row r="25" spans="1:8" x14ac:dyDescent="0.2">
      <c r="D25" s="38"/>
      <c r="E25" s="38"/>
      <c r="F25" s="38"/>
      <c r="G25" s="2"/>
      <c r="H25" s="2"/>
    </row>
    <row r="26" spans="1:8" x14ac:dyDescent="0.2">
      <c r="A26" s="1" t="s">
        <v>65</v>
      </c>
      <c r="D26" s="38"/>
      <c r="E26" s="38"/>
      <c r="F26" s="38"/>
      <c r="G26" s="2"/>
      <c r="H26" s="2"/>
    </row>
    <row r="27" spans="1:8" x14ac:dyDescent="0.2">
      <c r="A27" t="s">
        <v>66</v>
      </c>
      <c r="D27" s="2"/>
      <c r="E27" s="2"/>
      <c r="F27" s="2"/>
      <c r="G27" s="2"/>
      <c r="H27" s="2"/>
    </row>
    <row r="28" spans="1:8" x14ac:dyDescent="0.2">
      <c r="A28" t="s">
        <v>138</v>
      </c>
      <c r="D28" s="2"/>
      <c r="E28" s="2"/>
      <c r="F28" s="2"/>
      <c r="G28" s="2"/>
      <c r="H28" s="2"/>
    </row>
    <row r="29" spans="1:8" x14ac:dyDescent="0.2">
      <c r="A29" t="s">
        <v>67</v>
      </c>
      <c r="D29" s="3"/>
      <c r="E29" s="3"/>
      <c r="F29" s="3"/>
      <c r="G29" s="3"/>
      <c r="H29" s="3"/>
    </row>
    <row r="30" spans="1:8" x14ac:dyDescent="0.2">
      <c r="A30" t="s">
        <v>68</v>
      </c>
    </row>
    <row r="31" spans="1:8" x14ac:dyDescent="0.2">
      <c r="A31" t="s">
        <v>69</v>
      </c>
    </row>
    <row r="32" spans="1:8" x14ac:dyDescent="0.2">
      <c r="A32" t="s">
        <v>70</v>
      </c>
    </row>
    <row r="33" spans="1:1" x14ac:dyDescent="0.2">
      <c r="A33" t="s">
        <v>71</v>
      </c>
    </row>
    <row r="35" spans="1:1" x14ac:dyDescent="0.2">
      <c r="A35" s="1" t="s">
        <v>72</v>
      </c>
    </row>
    <row r="36" spans="1:1" x14ac:dyDescent="0.2">
      <c r="A36" t="s">
        <v>73</v>
      </c>
    </row>
    <row r="37" spans="1:1" x14ac:dyDescent="0.2">
      <c r="A37" t="s">
        <v>74</v>
      </c>
    </row>
    <row r="38" spans="1:1" x14ac:dyDescent="0.2">
      <c r="A38" t="s">
        <v>75</v>
      </c>
    </row>
    <row r="39" spans="1:1" x14ac:dyDescent="0.2">
      <c r="A39" t="s">
        <v>76</v>
      </c>
    </row>
    <row r="40" spans="1:1" x14ac:dyDescent="0.2">
      <c r="A40" t="s">
        <v>77</v>
      </c>
    </row>
    <row r="41" spans="1:1" x14ac:dyDescent="0.2">
      <c r="A41" t="s">
        <v>78</v>
      </c>
    </row>
    <row r="50" spans="2:2" ht="92" x14ac:dyDescent="1">
      <c r="B50" s="35" t="s">
        <v>45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showGridLines="0" zoomScale="150" zoomScaleNormal="150" zoomScalePageLayoutView="150" workbookViewId="0">
      <selection activeCell="A75" sqref="A75"/>
    </sheetView>
  </sheetViews>
  <sheetFormatPr baseColWidth="10" defaultRowHeight="16" x14ac:dyDescent="0.2"/>
  <cols>
    <col min="1" max="7" width="10.83203125" style="19"/>
    <col min="8" max="8" width="12.6640625" style="19" customWidth="1"/>
    <col min="9" max="16384" width="10.83203125" style="19"/>
  </cols>
  <sheetData>
    <row r="1" spans="1:1" x14ac:dyDescent="0.2">
      <c r="A1" s="82" t="s">
        <v>137</v>
      </c>
    </row>
    <row r="3" spans="1:1" x14ac:dyDescent="0.2">
      <c r="A3" s="18" t="s">
        <v>134</v>
      </c>
    </row>
    <row r="5" spans="1:1" x14ac:dyDescent="0.2">
      <c r="A5" s="19" t="s">
        <v>139</v>
      </c>
    </row>
    <row r="6" spans="1:1" x14ac:dyDescent="0.2">
      <c r="A6" s="19" t="s">
        <v>95</v>
      </c>
    </row>
    <row r="7" spans="1:1" x14ac:dyDescent="0.2">
      <c r="A7" s="19" t="s">
        <v>140</v>
      </c>
    </row>
    <row r="8" spans="1:1" x14ac:dyDescent="0.2">
      <c r="A8" s="19" t="s">
        <v>96</v>
      </c>
    </row>
    <row r="10" spans="1:1" x14ac:dyDescent="0.2">
      <c r="A10" s="19" t="s">
        <v>97</v>
      </c>
    </row>
    <row r="11" spans="1:1" x14ac:dyDescent="0.2">
      <c r="A11" s="19" t="s">
        <v>141</v>
      </c>
    </row>
    <row r="12" spans="1:1" x14ac:dyDescent="0.2">
      <c r="A12" s="19" t="s">
        <v>98</v>
      </c>
    </row>
    <row r="13" spans="1:1" x14ac:dyDescent="0.2">
      <c r="A13" s="18"/>
    </row>
    <row r="14" spans="1:1" x14ac:dyDescent="0.2">
      <c r="A14" s="19" t="s">
        <v>142</v>
      </c>
    </row>
    <row r="15" spans="1:1" x14ac:dyDescent="0.2">
      <c r="A15" s="19" t="s">
        <v>99</v>
      </c>
    </row>
    <row r="18" spans="1:7" x14ac:dyDescent="0.2">
      <c r="A18" s="18" t="s">
        <v>143</v>
      </c>
    </row>
    <row r="19" spans="1:7" x14ac:dyDescent="0.2">
      <c r="F19" s="18" t="s">
        <v>43</v>
      </c>
      <c r="G19" s="18" t="s">
        <v>44</v>
      </c>
    </row>
    <row r="20" spans="1:7" x14ac:dyDescent="0.2">
      <c r="A20" s="19" t="s">
        <v>51</v>
      </c>
      <c r="F20" s="32">
        <f>Problem!F9</f>
        <v>200000</v>
      </c>
      <c r="G20" s="32"/>
    </row>
    <row r="21" spans="1:7" x14ac:dyDescent="0.2">
      <c r="A21" s="19" t="s">
        <v>52</v>
      </c>
      <c r="F21" s="32">
        <f>Problem!F10</f>
        <v>290000</v>
      </c>
      <c r="G21" s="32"/>
    </row>
    <row r="22" spans="1:7" x14ac:dyDescent="0.2">
      <c r="A22" s="19" t="s">
        <v>79</v>
      </c>
      <c r="F22" s="32">
        <f>Problem!F11</f>
        <v>820000</v>
      </c>
      <c r="G22" s="32"/>
    </row>
    <row r="23" spans="1:7" x14ac:dyDescent="0.2">
      <c r="A23" s="19" t="s">
        <v>54</v>
      </c>
      <c r="F23" s="32">
        <f>Problem!F12</f>
        <v>900000</v>
      </c>
      <c r="G23" s="32"/>
    </row>
    <row r="24" spans="1:7" x14ac:dyDescent="0.2">
      <c r="A24" s="19" t="s">
        <v>80</v>
      </c>
      <c r="F24" s="32">
        <f>Problem!F13</f>
        <v>500000</v>
      </c>
      <c r="G24" s="32"/>
    </row>
    <row r="25" spans="1:7" x14ac:dyDescent="0.2">
      <c r="A25" s="19" t="s">
        <v>81</v>
      </c>
      <c r="F25" s="32">
        <f>Problem!F14</f>
        <v>100000</v>
      </c>
      <c r="G25" s="32"/>
    </row>
    <row r="26" spans="1:7" x14ac:dyDescent="0.2">
      <c r="A26" s="19" t="s">
        <v>82</v>
      </c>
      <c r="F26" s="32">
        <v>190000</v>
      </c>
      <c r="G26" s="32"/>
    </row>
    <row r="27" spans="1:7" x14ac:dyDescent="0.2">
      <c r="A27" s="19" t="s">
        <v>83</v>
      </c>
      <c r="F27" s="32"/>
      <c r="G27" s="32">
        <f>-Problem!F15</f>
        <v>200000</v>
      </c>
    </row>
    <row r="28" spans="1:7" x14ac:dyDescent="0.2">
      <c r="A28" s="19" t="s">
        <v>84</v>
      </c>
      <c r="F28" s="32"/>
      <c r="G28" s="32">
        <f>-Problem!F16</f>
        <v>1100000</v>
      </c>
    </row>
    <row r="29" spans="1:7" x14ac:dyDescent="0.2">
      <c r="A29" s="19" t="s">
        <v>85</v>
      </c>
      <c r="F29" s="32"/>
      <c r="G29" s="32">
        <v>100000</v>
      </c>
    </row>
    <row r="30" spans="1:7" x14ac:dyDescent="0.2">
      <c r="A30" s="19" t="s">
        <v>86</v>
      </c>
      <c r="F30" s="32"/>
      <c r="G30" s="32">
        <v>1000000</v>
      </c>
    </row>
    <row r="31" spans="1:7" x14ac:dyDescent="0.2">
      <c r="A31" s="19" t="s">
        <v>87</v>
      </c>
      <c r="F31" s="32"/>
      <c r="G31" s="32">
        <v>600000</v>
      </c>
    </row>
    <row r="32" spans="1:7" x14ac:dyDescent="0.2">
      <c r="A32" s="45" t="s">
        <v>88</v>
      </c>
      <c r="F32" s="46">
        <f>SUM(F20:F31)</f>
        <v>3000000</v>
      </c>
      <c r="G32" s="46">
        <f>SUM(G27:G31)</f>
        <v>3000000</v>
      </c>
    </row>
    <row r="33" spans="1:7" x14ac:dyDescent="0.2">
      <c r="F33" s="32"/>
      <c r="G33" s="32"/>
    </row>
    <row r="34" spans="1:7" x14ac:dyDescent="0.2">
      <c r="A34" s="19" t="s">
        <v>89</v>
      </c>
      <c r="F34" s="32">
        <v>20000</v>
      </c>
      <c r="G34" s="32"/>
    </row>
    <row r="35" spans="1:7" x14ac:dyDescent="0.2">
      <c r="A35" s="19" t="s">
        <v>90</v>
      </c>
      <c r="F35" s="32"/>
      <c r="G35" s="32">
        <v>20000</v>
      </c>
    </row>
    <row r="36" spans="1:7" x14ac:dyDescent="0.2">
      <c r="A36" s="45" t="s">
        <v>91</v>
      </c>
      <c r="F36" s="32"/>
      <c r="G36" s="32"/>
    </row>
    <row r="37" spans="1:7" x14ac:dyDescent="0.2">
      <c r="F37" s="32"/>
      <c r="G37" s="32"/>
    </row>
    <row r="38" spans="1:7" x14ac:dyDescent="0.2">
      <c r="A38" s="19" t="s">
        <v>92</v>
      </c>
      <c r="F38" s="32">
        <v>10000</v>
      </c>
      <c r="G38" s="32"/>
    </row>
    <row r="39" spans="1:7" x14ac:dyDescent="0.2">
      <c r="A39" s="19" t="s">
        <v>93</v>
      </c>
      <c r="F39" s="32"/>
      <c r="G39" s="32">
        <v>10000</v>
      </c>
    </row>
    <row r="40" spans="1:7" x14ac:dyDescent="0.2">
      <c r="A40" s="45" t="s">
        <v>94</v>
      </c>
      <c r="F40" s="32"/>
      <c r="G40" s="32"/>
    </row>
    <row r="43" spans="1:7" x14ac:dyDescent="0.2">
      <c r="A43" s="19" t="s">
        <v>100</v>
      </c>
    </row>
    <row r="45" spans="1:7" x14ac:dyDescent="0.2">
      <c r="A45" s="19" t="s">
        <v>101</v>
      </c>
      <c r="G45" s="32">
        <f>50000*32</f>
        <v>1600000</v>
      </c>
    </row>
    <row r="46" spans="1:7" x14ac:dyDescent="0.2">
      <c r="A46" s="19" t="s">
        <v>102</v>
      </c>
      <c r="G46" s="32">
        <v>100000</v>
      </c>
    </row>
    <row r="47" spans="1:7" ht="17" thickBot="1" x14ac:dyDescent="0.25">
      <c r="A47" s="19" t="s">
        <v>103</v>
      </c>
      <c r="G47" s="47">
        <f>G45+G46</f>
        <v>1700000</v>
      </c>
    </row>
    <row r="48" spans="1:7" ht="17" thickTop="1" x14ac:dyDescent="0.2">
      <c r="G48" s="48"/>
    </row>
    <row r="50" spans="1:7" x14ac:dyDescent="0.2">
      <c r="A50" s="19" t="s">
        <v>104</v>
      </c>
    </row>
    <row r="51" spans="1:7" x14ac:dyDescent="0.2">
      <c r="A51" s="19" t="s">
        <v>105</v>
      </c>
    </row>
    <row r="53" spans="1:7" x14ac:dyDescent="0.2">
      <c r="A53" s="18" t="s">
        <v>144</v>
      </c>
    </row>
    <row r="55" spans="1:7" x14ac:dyDescent="0.2">
      <c r="A55" s="19" t="s">
        <v>124</v>
      </c>
      <c r="F55" s="32">
        <v>1700000</v>
      </c>
      <c r="G55" s="32"/>
    </row>
    <row r="56" spans="1:7" x14ac:dyDescent="0.2">
      <c r="A56" s="19" t="s">
        <v>85</v>
      </c>
      <c r="F56" s="32"/>
      <c r="G56" s="32">
        <v>100000</v>
      </c>
    </row>
    <row r="57" spans="1:7" x14ac:dyDescent="0.2">
      <c r="A57" s="19" t="s">
        <v>136</v>
      </c>
      <c r="F57" s="32"/>
      <c r="G57" s="32">
        <v>1000000</v>
      </c>
    </row>
    <row r="58" spans="1:7" x14ac:dyDescent="0.2">
      <c r="A58" s="19" t="s">
        <v>87</v>
      </c>
      <c r="F58" s="32"/>
      <c r="G58" s="32">
        <v>600000</v>
      </c>
    </row>
    <row r="59" spans="1:7" x14ac:dyDescent="0.2">
      <c r="F59" s="32"/>
      <c r="G59" s="32"/>
    </row>
    <row r="60" spans="1:7" x14ac:dyDescent="0.2">
      <c r="A60" s="19" t="s">
        <v>106</v>
      </c>
      <c r="F60" s="32">
        <v>20000</v>
      </c>
      <c r="G60" s="32"/>
    </row>
    <row r="61" spans="1:7" x14ac:dyDescent="0.2">
      <c r="A61" s="19" t="s">
        <v>107</v>
      </c>
      <c r="F61" s="32"/>
      <c r="G61" s="32">
        <v>20000</v>
      </c>
    </row>
    <row r="62" spans="1:7" x14ac:dyDescent="0.2">
      <c r="A62" s="45" t="s">
        <v>91</v>
      </c>
      <c r="F62" s="32"/>
      <c r="G62" s="32"/>
    </row>
    <row r="63" spans="1:7" x14ac:dyDescent="0.2">
      <c r="F63" s="32"/>
      <c r="G63" s="32"/>
    </row>
    <row r="64" spans="1:7" x14ac:dyDescent="0.2">
      <c r="A64" s="19" t="s">
        <v>92</v>
      </c>
      <c r="F64" s="32">
        <v>10000</v>
      </c>
      <c r="G64" s="32"/>
    </row>
    <row r="65" spans="1:7" x14ac:dyDescent="0.2">
      <c r="A65" s="19" t="s">
        <v>93</v>
      </c>
      <c r="F65" s="32"/>
      <c r="G65" s="32">
        <v>10000</v>
      </c>
    </row>
    <row r="66" spans="1:7" x14ac:dyDescent="0.2">
      <c r="A66" s="45" t="s">
        <v>94</v>
      </c>
      <c r="F66" s="32"/>
      <c r="G66" s="32"/>
    </row>
    <row r="69" spans="1:7" x14ac:dyDescent="0.2">
      <c r="A69" s="19" t="s">
        <v>2</v>
      </c>
    </row>
    <row r="70" spans="1:7" x14ac:dyDescent="0.2">
      <c r="A70" s="19" t="s">
        <v>3</v>
      </c>
    </row>
    <row r="71" spans="1:7" x14ac:dyDescent="0.2">
      <c r="A71" s="19" t="s">
        <v>4</v>
      </c>
    </row>
    <row r="73" spans="1:7" x14ac:dyDescent="0.2">
      <c r="A73" s="19" t="s">
        <v>145</v>
      </c>
      <c r="G73" s="32">
        <v>1700000</v>
      </c>
    </row>
    <row r="74" spans="1:7" x14ac:dyDescent="0.2">
      <c r="A74" s="19" t="s">
        <v>146</v>
      </c>
      <c r="G74" s="32">
        <v>600000</v>
      </c>
    </row>
    <row r="75" spans="1:7" ht="17" thickBot="1" x14ac:dyDescent="0.25">
      <c r="A75" s="19" t="s">
        <v>108</v>
      </c>
      <c r="G75" s="47">
        <f>G73-G74</f>
        <v>1100000</v>
      </c>
    </row>
    <row r="76" spans="1:7" ht="17" thickTop="1" x14ac:dyDescent="0.2"/>
    <row r="77" spans="1:7" x14ac:dyDescent="0.2">
      <c r="A77" s="19" t="s">
        <v>109</v>
      </c>
    </row>
    <row r="79" spans="1:7" x14ac:dyDescent="0.2">
      <c r="A79" s="19" t="s">
        <v>110</v>
      </c>
      <c r="F79" s="32">
        <v>-10000</v>
      </c>
      <c r="G79" s="32"/>
    </row>
    <row r="80" spans="1:7" x14ac:dyDescent="0.2">
      <c r="A80" s="19" t="s">
        <v>111</v>
      </c>
      <c r="F80" s="32">
        <v>220000</v>
      </c>
      <c r="G80" s="32"/>
    </row>
    <row r="81" spans="1:7" x14ac:dyDescent="0.2">
      <c r="A81" s="19" t="s">
        <v>112</v>
      </c>
      <c r="F81" s="32">
        <v>100000</v>
      </c>
      <c r="G81" s="32"/>
    </row>
    <row r="82" spans="1:7" x14ac:dyDescent="0.2">
      <c r="A82" s="19" t="s">
        <v>113</v>
      </c>
      <c r="F82" s="32">
        <v>500000</v>
      </c>
      <c r="G82" s="32"/>
    </row>
    <row r="83" spans="1:7" x14ac:dyDescent="0.2">
      <c r="A83" s="19" t="s">
        <v>55</v>
      </c>
      <c r="F83" s="32">
        <v>100000</v>
      </c>
      <c r="G83" s="32">
        <f>SUM(F79:F83)</f>
        <v>910000</v>
      </c>
    </row>
    <row r="84" spans="1:7" ht="17" thickBot="1" x14ac:dyDescent="0.25">
      <c r="A84" s="19" t="s">
        <v>114</v>
      </c>
      <c r="F84" s="32"/>
      <c r="G84" s="47">
        <f>G75-G83</f>
        <v>190000</v>
      </c>
    </row>
    <row r="85" spans="1:7" ht="17" thickTop="1" x14ac:dyDescent="0.2"/>
    <row r="86" spans="1:7" x14ac:dyDescent="0.2">
      <c r="A86" s="19" t="s">
        <v>5</v>
      </c>
    </row>
    <row r="88" spans="1:7" x14ac:dyDescent="0.2">
      <c r="A88" s="19" t="s">
        <v>9</v>
      </c>
    </row>
    <row r="89" spans="1:7" x14ac:dyDescent="0.2">
      <c r="A89" s="19" t="s">
        <v>6</v>
      </c>
    </row>
    <row r="90" spans="1:7" x14ac:dyDescent="0.2">
      <c r="A90" s="19" t="s">
        <v>7</v>
      </c>
    </row>
    <row r="92" spans="1:7" x14ac:dyDescent="0.2">
      <c r="A92" s="19" t="s">
        <v>10</v>
      </c>
    </row>
    <row r="93" spans="1:7" x14ac:dyDescent="0.2">
      <c r="A93" s="19" t="s">
        <v>8</v>
      </c>
    </row>
    <row r="95" spans="1:7" x14ac:dyDescent="0.2">
      <c r="A95" s="19" t="s">
        <v>11</v>
      </c>
    </row>
    <row r="96" spans="1:7" x14ac:dyDescent="0.2">
      <c r="A96" s="19" t="s">
        <v>12</v>
      </c>
    </row>
    <row r="98" spans="1:7" x14ac:dyDescent="0.2">
      <c r="A98" s="19" t="s">
        <v>13</v>
      </c>
    </row>
    <row r="99" spans="1:7" x14ac:dyDescent="0.2">
      <c r="A99" s="19" t="s">
        <v>14</v>
      </c>
    </row>
    <row r="102" spans="1:7" x14ac:dyDescent="0.2">
      <c r="A102" s="19" t="s">
        <v>15</v>
      </c>
    </row>
    <row r="103" spans="1:7" x14ac:dyDescent="0.2">
      <c r="A103" s="19" t="s">
        <v>16</v>
      </c>
    </row>
    <row r="105" spans="1:7" x14ac:dyDescent="0.2">
      <c r="A105" s="19" t="s">
        <v>17</v>
      </c>
      <c r="G105" s="32">
        <f>26*50000</f>
        <v>1300000</v>
      </c>
    </row>
    <row r="106" spans="1:7" x14ac:dyDescent="0.2">
      <c r="A106" s="19" t="s">
        <v>18</v>
      </c>
      <c r="G106" s="32">
        <v>100000</v>
      </c>
    </row>
    <row r="107" spans="1:7" ht="17" thickBot="1" x14ac:dyDescent="0.25">
      <c r="A107" s="19" t="s">
        <v>19</v>
      </c>
      <c r="G107" s="47">
        <f>G105+G106</f>
        <v>1400000</v>
      </c>
    </row>
    <row r="108" spans="1:7" ht="17" thickTop="1" x14ac:dyDescent="0.2"/>
    <row r="109" spans="1:7" x14ac:dyDescent="0.2">
      <c r="A109" s="19" t="s">
        <v>20</v>
      </c>
    </row>
    <row r="110" spans="1:7" x14ac:dyDescent="0.2">
      <c r="A110" s="19" t="s">
        <v>21</v>
      </c>
    </row>
    <row r="111" spans="1:7" x14ac:dyDescent="0.2">
      <c r="A111" s="19" t="s">
        <v>22</v>
      </c>
    </row>
    <row r="112" spans="1:7" x14ac:dyDescent="0.2">
      <c r="A112" s="19" t="s">
        <v>23</v>
      </c>
    </row>
    <row r="114" spans="1:1" x14ac:dyDescent="0.2">
      <c r="A114" s="19" t="s">
        <v>24</v>
      </c>
    </row>
    <row r="115" spans="1:1" x14ac:dyDescent="0.2">
      <c r="A115" s="19" t="s">
        <v>25</v>
      </c>
    </row>
    <row r="116" spans="1:1" x14ac:dyDescent="0.2">
      <c r="A116" s="19" t="s">
        <v>26</v>
      </c>
    </row>
    <row r="117" spans="1:1" x14ac:dyDescent="0.2">
      <c r="A117" s="19" t="s">
        <v>27</v>
      </c>
    </row>
    <row r="118" spans="1:1" x14ac:dyDescent="0.2">
      <c r="A118" s="19" t="s">
        <v>28</v>
      </c>
    </row>
    <row r="119" spans="1:1" x14ac:dyDescent="0.2">
      <c r="A119" s="19" t="s">
        <v>29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A9" zoomScale="150" zoomScaleNormal="150" zoomScalePageLayoutView="150" workbookViewId="0">
      <selection activeCell="A9" sqref="A9:A10"/>
    </sheetView>
  </sheetViews>
  <sheetFormatPr baseColWidth="10" defaultRowHeight="16" x14ac:dyDescent="0.2"/>
  <cols>
    <col min="1" max="1" width="27" style="19" customWidth="1"/>
    <col min="2" max="2" width="12.83203125" style="19" customWidth="1"/>
    <col min="3" max="3" width="2.83203125" style="19" customWidth="1"/>
    <col min="4" max="4" width="12.83203125" style="19" customWidth="1"/>
    <col min="5" max="5" width="2.83203125" style="19" customWidth="1"/>
    <col min="6" max="6" width="12.83203125" style="19" customWidth="1"/>
    <col min="7" max="7" width="2.83203125" style="19" customWidth="1"/>
    <col min="8" max="8" width="12.83203125" style="19" customWidth="1"/>
    <col min="9" max="9" width="2.83203125" style="19" customWidth="1"/>
    <col min="10" max="10" width="12.83203125" style="19" customWidth="1"/>
    <col min="11" max="11" width="2.83203125" style="19" customWidth="1"/>
    <col min="12" max="16384" width="10.83203125" style="19"/>
  </cols>
  <sheetData>
    <row r="1" spans="1:12" hidden="1" x14ac:dyDescent="0.2">
      <c r="A1" s="18" t="s">
        <v>0</v>
      </c>
    </row>
    <row r="2" spans="1:12" hidden="1" x14ac:dyDescent="0.2"/>
    <row r="3" spans="1:12" hidden="1" x14ac:dyDescent="0.2">
      <c r="A3" s="18" t="s">
        <v>1</v>
      </c>
    </row>
    <row r="4" spans="1:12" hidden="1" x14ac:dyDescent="0.2"/>
    <row r="5" spans="1:12" hidden="1" x14ac:dyDescent="0.2">
      <c r="A5" s="18" t="s">
        <v>30</v>
      </c>
    </row>
    <row r="6" spans="1:12" hidden="1" x14ac:dyDescent="0.2">
      <c r="A6" s="18" t="s">
        <v>31</v>
      </c>
    </row>
    <row r="7" spans="1:12" hidden="1" x14ac:dyDescent="0.2">
      <c r="A7" s="18" t="s">
        <v>32</v>
      </c>
    </row>
    <row r="8" spans="1:12" ht="17" hidden="1" thickBot="1" x14ac:dyDescent="0.25"/>
    <row r="9" spans="1:12" ht="17" thickBot="1" x14ac:dyDescent="0.25">
      <c r="A9" s="61" t="s">
        <v>117</v>
      </c>
      <c r="B9" s="63" t="s">
        <v>34</v>
      </c>
      <c r="C9" s="61"/>
      <c r="D9" s="65" t="s">
        <v>33</v>
      </c>
      <c r="E9" s="66"/>
      <c r="F9" s="58" t="s">
        <v>115</v>
      </c>
      <c r="G9" s="59"/>
      <c r="H9" s="59"/>
      <c r="I9" s="60"/>
      <c r="J9" s="20" t="s">
        <v>116</v>
      </c>
      <c r="K9" s="21"/>
    </row>
    <row r="10" spans="1:12" ht="17" thickBot="1" x14ac:dyDescent="0.25">
      <c r="A10" s="62"/>
      <c r="B10" s="64" t="s">
        <v>35</v>
      </c>
      <c r="C10" s="62"/>
      <c r="D10" s="67" t="s">
        <v>35</v>
      </c>
      <c r="E10" s="68"/>
      <c r="F10" s="56" t="s">
        <v>132</v>
      </c>
      <c r="G10" s="57"/>
      <c r="H10" s="22" t="s">
        <v>133</v>
      </c>
      <c r="I10" s="37"/>
      <c r="J10" s="23" t="s">
        <v>64</v>
      </c>
      <c r="K10" s="24"/>
    </row>
    <row r="11" spans="1:12" x14ac:dyDescent="0.2">
      <c r="A11" s="25" t="s">
        <v>118</v>
      </c>
      <c r="B11" s="26"/>
      <c r="C11" s="27"/>
      <c r="D11" s="28"/>
      <c r="E11" s="29"/>
      <c r="F11" s="39"/>
      <c r="G11" s="40"/>
      <c r="H11" s="41"/>
      <c r="I11" s="42"/>
      <c r="J11" s="34"/>
      <c r="K11" s="30"/>
    </row>
    <row r="12" spans="1:12" x14ac:dyDescent="0.2">
      <c r="A12" s="31" t="s">
        <v>62</v>
      </c>
      <c r="B12" s="83">
        <f>6000000</f>
        <v>6000000</v>
      </c>
      <c r="C12" s="84"/>
      <c r="D12" s="83"/>
      <c r="E12" s="85"/>
      <c r="F12" s="83"/>
      <c r="G12" s="86"/>
      <c r="H12" s="87"/>
      <c r="I12" s="84"/>
      <c r="J12" s="49">
        <f>B12+D12-F12+H12</f>
        <v>6000000</v>
      </c>
      <c r="K12" s="50"/>
      <c r="L12" s="32"/>
    </row>
    <row r="13" spans="1:12" x14ac:dyDescent="0.2">
      <c r="A13" s="31" t="s">
        <v>63</v>
      </c>
      <c r="B13" s="83">
        <v>3420000</v>
      </c>
      <c r="C13" s="84" t="s">
        <v>36</v>
      </c>
      <c r="D13" s="83"/>
      <c r="E13" s="85"/>
      <c r="F13" s="83"/>
      <c r="G13" s="86"/>
      <c r="H13" s="87"/>
      <c r="I13" s="84"/>
      <c r="J13" s="49">
        <f>B13+D13+F13-H13</f>
        <v>3420000</v>
      </c>
      <c r="K13" s="50" t="s">
        <v>36</v>
      </c>
      <c r="L13" s="32"/>
    </row>
    <row r="14" spans="1:12" ht="17" thickBot="1" x14ac:dyDescent="0.25">
      <c r="A14" s="31" t="s">
        <v>119</v>
      </c>
      <c r="B14" s="88">
        <f>B12-B13</f>
        <v>2580000</v>
      </c>
      <c r="C14" s="89"/>
      <c r="D14" s="88"/>
      <c r="E14" s="89"/>
      <c r="F14" s="83"/>
      <c r="G14" s="86"/>
      <c r="H14" s="87"/>
      <c r="I14" s="84"/>
      <c r="J14" s="51">
        <f>J12-J13</f>
        <v>2580000</v>
      </c>
      <c r="K14" s="52"/>
      <c r="L14" s="32"/>
    </row>
    <row r="15" spans="1:12" ht="17" thickTop="1" x14ac:dyDescent="0.2">
      <c r="A15" s="25" t="s">
        <v>120</v>
      </c>
      <c r="B15" s="83"/>
      <c r="C15" s="84"/>
      <c r="D15" s="83"/>
      <c r="E15" s="85"/>
      <c r="F15" s="83"/>
      <c r="G15" s="86"/>
      <c r="H15" s="87"/>
      <c r="I15" s="84"/>
      <c r="J15" s="49"/>
      <c r="K15" s="50"/>
      <c r="L15" s="32"/>
    </row>
    <row r="16" spans="1:12" x14ac:dyDescent="0.2">
      <c r="A16" s="31" t="s">
        <v>61</v>
      </c>
      <c r="B16" s="83">
        <v>2300000</v>
      </c>
      <c r="C16" s="84"/>
      <c r="D16" s="83"/>
      <c r="E16" s="85"/>
      <c r="F16" s="83"/>
      <c r="G16" s="86"/>
      <c r="H16" s="87"/>
      <c r="I16" s="84"/>
      <c r="J16" s="49">
        <f>B16+D16-F16+H16</f>
        <v>2300000</v>
      </c>
      <c r="K16" s="50"/>
      <c r="L16" s="32"/>
    </row>
    <row r="17" spans="1:12" x14ac:dyDescent="0.2">
      <c r="A17" s="31" t="s">
        <v>121</v>
      </c>
      <c r="B17" s="83">
        <f>B14</f>
        <v>2580000</v>
      </c>
      <c r="C17" s="84"/>
      <c r="D17" s="83"/>
      <c r="E17" s="85"/>
      <c r="F17" s="83"/>
      <c r="G17" s="86"/>
      <c r="H17" s="87"/>
      <c r="I17" s="84"/>
      <c r="J17" s="49">
        <f>J14</f>
        <v>2580000</v>
      </c>
      <c r="K17" s="50"/>
      <c r="L17" s="32"/>
    </row>
    <row r="18" spans="1:12" ht="17" thickBot="1" x14ac:dyDescent="0.25">
      <c r="A18" s="31" t="s">
        <v>122</v>
      </c>
      <c r="B18" s="88">
        <f>B16+B17</f>
        <v>4880000</v>
      </c>
      <c r="C18" s="89"/>
      <c r="D18" s="88"/>
      <c r="E18" s="89"/>
      <c r="F18" s="83"/>
      <c r="G18" s="86"/>
      <c r="H18" s="87"/>
      <c r="I18" s="84"/>
      <c r="J18" s="51">
        <f>SUM(J16:J17)</f>
        <v>4880000</v>
      </c>
      <c r="K18" s="52"/>
      <c r="L18" s="32"/>
    </row>
    <row r="19" spans="1:12" ht="17" thickTop="1" x14ac:dyDescent="0.2">
      <c r="A19" s="25" t="s">
        <v>123</v>
      </c>
      <c r="B19" s="83"/>
      <c r="C19" s="84"/>
      <c r="D19" s="83"/>
      <c r="E19" s="85"/>
      <c r="F19" s="83"/>
      <c r="G19" s="86"/>
      <c r="H19" s="87"/>
      <c r="I19" s="84"/>
      <c r="J19" s="49"/>
      <c r="K19" s="50"/>
      <c r="L19" s="32"/>
    </row>
    <row r="20" spans="1:12" x14ac:dyDescent="0.2">
      <c r="A20" s="31" t="s">
        <v>51</v>
      </c>
      <c r="B20" s="83">
        <v>570000</v>
      </c>
      <c r="C20" s="84" t="s">
        <v>36</v>
      </c>
      <c r="D20" s="83">
        <v>200000</v>
      </c>
      <c r="E20" s="85"/>
      <c r="F20" s="83"/>
      <c r="G20" s="86"/>
      <c r="H20" s="87"/>
      <c r="I20" s="84"/>
      <c r="J20" s="49">
        <f>B20+D20+F20-H20</f>
        <v>770000</v>
      </c>
      <c r="K20" s="50"/>
      <c r="L20" s="32"/>
    </row>
    <row r="21" spans="1:12" x14ac:dyDescent="0.2">
      <c r="A21" s="31" t="s">
        <v>52</v>
      </c>
      <c r="B21" s="83">
        <v>900000</v>
      </c>
      <c r="C21" s="84"/>
      <c r="D21" s="83">
        <v>300000</v>
      </c>
      <c r="E21" s="85"/>
      <c r="F21" s="83"/>
      <c r="G21" s="86"/>
      <c r="H21" s="87">
        <v>10000</v>
      </c>
      <c r="I21" s="84" t="s">
        <v>41</v>
      </c>
      <c r="J21" s="49">
        <f t="shared" ref="J21:J28" si="0">B21+D21+F21-H21</f>
        <v>1190000</v>
      </c>
      <c r="K21" s="50"/>
      <c r="L21" s="32"/>
    </row>
    <row r="22" spans="1:12" x14ac:dyDescent="0.2">
      <c r="A22" s="31" t="s">
        <v>79</v>
      </c>
      <c r="B22" s="83">
        <v>1100000</v>
      </c>
      <c r="C22" s="84"/>
      <c r="D22" s="83">
        <v>600000</v>
      </c>
      <c r="E22" s="85"/>
      <c r="F22" s="83">
        <v>220000</v>
      </c>
      <c r="G22" s="86" t="s">
        <v>41</v>
      </c>
      <c r="H22" s="87"/>
      <c r="I22" s="84"/>
      <c r="J22" s="49">
        <f t="shared" si="0"/>
        <v>1920000</v>
      </c>
      <c r="K22" s="50"/>
      <c r="L22" s="32"/>
    </row>
    <row r="23" spans="1:12" x14ac:dyDescent="0.2">
      <c r="A23" s="31" t="s">
        <v>124</v>
      </c>
      <c r="B23" s="83">
        <v>1700000</v>
      </c>
      <c r="C23" s="84" t="s">
        <v>36</v>
      </c>
      <c r="D23" s="83">
        <v>0</v>
      </c>
      <c r="E23" s="85"/>
      <c r="F23" s="83"/>
      <c r="G23" s="86"/>
      <c r="H23" s="87">
        <v>1100000</v>
      </c>
      <c r="I23" s="84" t="s">
        <v>41</v>
      </c>
      <c r="J23" s="49">
        <f>B23+D23+F23-H23-H24</f>
        <v>0</v>
      </c>
      <c r="K23" s="50"/>
      <c r="L23" s="32"/>
    </row>
    <row r="24" spans="1:12" x14ac:dyDescent="0.2">
      <c r="A24" s="33"/>
      <c r="B24" s="83"/>
      <c r="C24" s="84"/>
      <c r="D24" s="83"/>
      <c r="E24" s="85"/>
      <c r="F24" s="83"/>
      <c r="G24" s="86"/>
      <c r="H24" s="87">
        <v>600000</v>
      </c>
      <c r="I24" s="84" t="s">
        <v>42</v>
      </c>
      <c r="J24" s="49"/>
      <c r="K24" s="50"/>
      <c r="L24" s="32"/>
    </row>
    <row r="25" spans="1:12" x14ac:dyDescent="0.2">
      <c r="A25" s="33" t="s">
        <v>54</v>
      </c>
      <c r="B25" s="83">
        <v>9000000</v>
      </c>
      <c r="C25" s="84"/>
      <c r="D25" s="83">
        <v>800000</v>
      </c>
      <c r="E25" s="85"/>
      <c r="F25" s="83">
        <v>100000</v>
      </c>
      <c r="G25" s="86" t="s">
        <v>41</v>
      </c>
      <c r="H25" s="87"/>
      <c r="I25" s="84"/>
      <c r="J25" s="49">
        <f t="shared" si="0"/>
        <v>9900000</v>
      </c>
      <c r="K25" s="50"/>
      <c r="L25" s="32"/>
    </row>
    <row r="26" spans="1:12" x14ac:dyDescent="0.2">
      <c r="A26" s="33" t="s">
        <v>114</v>
      </c>
      <c r="B26" s="83">
        <v>0</v>
      </c>
      <c r="C26" s="84"/>
      <c r="D26" s="83">
        <v>0</v>
      </c>
      <c r="E26" s="85"/>
      <c r="F26" s="83">
        <v>190000</v>
      </c>
      <c r="G26" s="86" t="s">
        <v>41</v>
      </c>
      <c r="H26" s="87"/>
      <c r="I26" s="84"/>
      <c r="J26" s="49">
        <f t="shared" si="0"/>
        <v>190000</v>
      </c>
      <c r="K26" s="50"/>
      <c r="L26" s="32"/>
    </row>
    <row r="27" spans="1:12" x14ac:dyDescent="0.2">
      <c r="A27" s="33" t="s">
        <v>125</v>
      </c>
      <c r="B27" s="83">
        <v>0</v>
      </c>
      <c r="C27" s="84"/>
      <c r="D27" s="83">
        <v>0</v>
      </c>
      <c r="E27" s="85"/>
      <c r="F27" s="83">
        <v>500000</v>
      </c>
      <c r="G27" s="86" t="s">
        <v>41</v>
      </c>
      <c r="H27" s="87"/>
      <c r="I27" s="84"/>
      <c r="J27" s="49">
        <f t="shared" si="0"/>
        <v>500000</v>
      </c>
      <c r="K27" s="50"/>
      <c r="L27" s="32"/>
    </row>
    <row r="28" spans="1:12" x14ac:dyDescent="0.2">
      <c r="A28" s="33" t="s">
        <v>55</v>
      </c>
      <c r="B28" s="83">
        <v>0</v>
      </c>
      <c r="C28" s="84"/>
      <c r="D28" s="83">
        <v>0</v>
      </c>
      <c r="E28" s="85"/>
      <c r="F28" s="83">
        <v>100000</v>
      </c>
      <c r="G28" s="86" t="s">
        <v>41</v>
      </c>
      <c r="H28" s="87"/>
      <c r="I28" s="84"/>
      <c r="J28" s="49">
        <f t="shared" si="0"/>
        <v>100000</v>
      </c>
      <c r="K28" s="50"/>
      <c r="L28" s="32"/>
    </row>
    <row r="29" spans="1:12" ht="17" thickBot="1" x14ac:dyDescent="0.25">
      <c r="A29" s="33" t="s">
        <v>131</v>
      </c>
      <c r="B29" s="88">
        <f>SUM(B20:B28)</f>
        <v>13270000</v>
      </c>
      <c r="C29" s="89"/>
      <c r="D29" s="88">
        <f>SUM(D20:D28)</f>
        <v>1900000</v>
      </c>
      <c r="E29" s="89"/>
      <c r="F29" s="83"/>
      <c r="G29" s="86"/>
      <c r="H29" s="87"/>
      <c r="I29" s="84"/>
      <c r="J29" s="51">
        <f>SUM(J20:J28)</f>
        <v>14570000</v>
      </c>
      <c r="K29" s="52"/>
      <c r="L29" s="32"/>
    </row>
    <row r="30" spans="1:12" ht="17" thickTop="1" x14ac:dyDescent="0.2">
      <c r="A30" s="33" t="s">
        <v>57</v>
      </c>
      <c r="B30" s="83">
        <v>400000</v>
      </c>
      <c r="C30" s="84"/>
      <c r="D30" s="83">
        <v>200000</v>
      </c>
      <c r="E30" s="85"/>
      <c r="F30" s="83"/>
      <c r="G30" s="86"/>
      <c r="H30" s="87"/>
      <c r="I30" s="84"/>
      <c r="J30" s="49">
        <f>B30+D30-F30+H30</f>
        <v>600000</v>
      </c>
      <c r="K30" s="50"/>
      <c r="L30" s="32"/>
    </row>
    <row r="31" spans="1:12" x14ac:dyDescent="0.2">
      <c r="A31" s="33" t="s">
        <v>56</v>
      </c>
      <c r="B31" s="83">
        <v>3400000</v>
      </c>
      <c r="C31" s="84"/>
      <c r="D31" s="83">
        <v>1100000</v>
      </c>
      <c r="E31" s="85"/>
      <c r="F31" s="83"/>
      <c r="G31" s="86"/>
      <c r="H31" s="87"/>
      <c r="I31" s="84"/>
      <c r="J31" s="49">
        <f t="shared" ref="J31:J35" si="1">B31+D31-F31+H31</f>
        <v>4500000</v>
      </c>
      <c r="K31" s="50"/>
      <c r="L31" s="32"/>
    </row>
    <row r="32" spans="1:12" x14ac:dyDescent="0.2">
      <c r="A32" s="33" t="s">
        <v>126</v>
      </c>
      <c r="B32" s="83">
        <v>100000</v>
      </c>
      <c r="C32" s="84" t="s">
        <v>36</v>
      </c>
      <c r="D32" s="83">
        <v>0</v>
      </c>
      <c r="E32" s="85"/>
      <c r="F32" s="83"/>
      <c r="G32" s="86"/>
      <c r="H32" s="87"/>
      <c r="I32" s="84"/>
      <c r="J32" s="49">
        <f t="shared" si="1"/>
        <v>100000</v>
      </c>
      <c r="K32" s="50"/>
      <c r="L32" s="32"/>
    </row>
    <row r="33" spans="1:12" x14ac:dyDescent="0.2">
      <c r="A33" s="33" t="s">
        <v>127</v>
      </c>
      <c r="B33" s="83">
        <v>3000000</v>
      </c>
      <c r="C33" s="84" t="s">
        <v>36</v>
      </c>
      <c r="D33" s="83">
        <v>220000</v>
      </c>
      <c r="E33" s="85"/>
      <c r="F33" s="83">
        <v>220000</v>
      </c>
      <c r="G33" s="86" t="s">
        <v>42</v>
      </c>
      <c r="H33" s="87"/>
      <c r="I33" s="84"/>
      <c r="J33" s="49">
        <f t="shared" si="1"/>
        <v>3000000</v>
      </c>
      <c r="K33" s="50"/>
      <c r="L33" s="32"/>
    </row>
    <row r="34" spans="1:12" x14ac:dyDescent="0.2">
      <c r="A34" s="33" t="s">
        <v>128</v>
      </c>
      <c r="B34" s="83">
        <v>1490000</v>
      </c>
      <c r="C34" s="84" t="s">
        <v>36</v>
      </c>
      <c r="D34" s="83">
        <v>100000</v>
      </c>
      <c r="E34" s="85"/>
      <c r="F34" s="83">
        <v>100000</v>
      </c>
      <c r="G34" s="86" t="s">
        <v>42</v>
      </c>
      <c r="H34" s="87"/>
      <c r="I34" s="84"/>
      <c r="J34" s="49">
        <f t="shared" si="1"/>
        <v>1490000</v>
      </c>
      <c r="K34" s="50"/>
      <c r="L34" s="32"/>
    </row>
    <row r="35" spans="1:12" x14ac:dyDescent="0.2">
      <c r="A35" s="33" t="s">
        <v>129</v>
      </c>
      <c r="B35" s="83">
        <f>2300000+B14</f>
        <v>4880000</v>
      </c>
      <c r="C35" s="84" t="s">
        <v>36</v>
      </c>
      <c r="D35" s="83">
        <v>280000</v>
      </c>
      <c r="E35" s="85" t="s">
        <v>40</v>
      </c>
      <c r="F35" s="90">
        <v>280000</v>
      </c>
      <c r="G35" s="91" t="s">
        <v>42</v>
      </c>
      <c r="H35" s="92"/>
      <c r="I35" s="84"/>
      <c r="J35" s="49">
        <f t="shared" si="1"/>
        <v>4880000</v>
      </c>
      <c r="K35" s="50"/>
      <c r="L35" s="32"/>
    </row>
    <row r="36" spans="1:12" ht="17" thickBot="1" x14ac:dyDescent="0.25">
      <c r="A36" s="33" t="s">
        <v>130</v>
      </c>
      <c r="B36" s="88">
        <f>SUM(B30:B35)</f>
        <v>13270000</v>
      </c>
      <c r="C36" s="89"/>
      <c r="D36" s="88">
        <f>SUM(D30:D35)</f>
        <v>1900000</v>
      </c>
      <c r="E36" s="52"/>
      <c r="F36" s="88">
        <f>SUM(F12:F35)</f>
        <v>1710000</v>
      </c>
      <c r="G36" s="93"/>
      <c r="H36" s="94">
        <f>SUM(H12:H35)</f>
        <v>1710000</v>
      </c>
      <c r="I36" s="89"/>
      <c r="J36" s="51">
        <f>SUM(J30:J35)</f>
        <v>14570000</v>
      </c>
      <c r="K36" s="52"/>
      <c r="L36" s="32"/>
    </row>
    <row r="37" spans="1:12" ht="17" thickTop="1" x14ac:dyDescent="0.2">
      <c r="B37" s="32"/>
      <c r="C37" s="32"/>
      <c r="D37" s="32"/>
      <c r="E37" s="32"/>
      <c r="F37" s="49"/>
      <c r="G37" s="49"/>
      <c r="H37" s="49"/>
      <c r="I37" s="49"/>
      <c r="J37" s="49"/>
      <c r="K37" s="49"/>
      <c r="L37" s="32"/>
    </row>
    <row r="38" spans="1:12" hidden="1" x14ac:dyDescent="0.2">
      <c r="A38" s="19" t="s">
        <v>37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idden="1" x14ac:dyDescent="0.2">
      <c r="A39" s="19" t="s">
        <v>38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idden="1" x14ac:dyDescent="0.2">
      <c r="A40" s="19" t="s">
        <v>39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idden="1" x14ac:dyDescent="0.2"/>
  </sheetData>
  <mergeCells count="7">
    <mergeCell ref="F10:G10"/>
    <mergeCell ref="F9:I9"/>
    <mergeCell ref="A9:A10"/>
    <mergeCell ref="B9:C9"/>
    <mergeCell ref="B10:C10"/>
    <mergeCell ref="D9:E9"/>
    <mergeCell ref="D10:E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="150" zoomScaleNormal="150" zoomScalePageLayoutView="150" workbookViewId="0">
      <selection activeCell="K6" sqref="K6"/>
    </sheetView>
  </sheetViews>
  <sheetFormatPr baseColWidth="10" defaultRowHeight="16" x14ac:dyDescent="0.2"/>
  <cols>
    <col min="1" max="1" width="30.5" customWidth="1"/>
    <col min="2" max="2" width="12.83203125" customWidth="1"/>
    <col min="3" max="3" width="2.83203125" customWidth="1"/>
    <col min="4" max="4" width="12.83203125" customWidth="1"/>
    <col min="5" max="5" width="2.83203125" customWidth="1"/>
    <col min="6" max="6" width="12.83203125" customWidth="1"/>
    <col min="7" max="7" width="2.83203125" customWidth="1"/>
    <col min="8" max="8" width="12.83203125" customWidth="1"/>
    <col min="9" max="9" width="2.83203125" customWidth="1"/>
    <col min="10" max="10" width="12.83203125" customWidth="1"/>
    <col min="11" max="11" width="2.83203125" customWidth="1"/>
  </cols>
  <sheetData>
    <row r="1" spans="1:12" ht="17" thickBot="1" x14ac:dyDescent="0.25"/>
    <row r="2" spans="1:12" ht="17" thickBot="1" x14ac:dyDescent="0.25">
      <c r="A2" s="69" t="s">
        <v>117</v>
      </c>
      <c r="B2" s="71" t="s">
        <v>34</v>
      </c>
      <c r="C2" s="69"/>
      <c r="D2" s="72" t="s">
        <v>33</v>
      </c>
      <c r="E2" s="73"/>
      <c r="F2" s="74" t="s">
        <v>115</v>
      </c>
      <c r="G2" s="75"/>
      <c r="H2" s="75"/>
      <c r="I2" s="76"/>
      <c r="J2" s="5" t="s">
        <v>116</v>
      </c>
      <c r="K2" s="15"/>
    </row>
    <row r="3" spans="1:12" ht="17" thickBot="1" x14ac:dyDescent="0.25">
      <c r="A3" s="70"/>
      <c r="B3" s="77" t="s">
        <v>35</v>
      </c>
      <c r="C3" s="70"/>
      <c r="D3" s="78" t="s">
        <v>35</v>
      </c>
      <c r="E3" s="79"/>
      <c r="F3" s="80" t="s">
        <v>132</v>
      </c>
      <c r="G3" s="81"/>
      <c r="H3" s="9" t="s">
        <v>133</v>
      </c>
      <c r="I3" s="17"/>
      <c r="J3" s="6" t="s">
        <v>64</v>
      </c>
      <c r="K3" s="16"/>
    </row>
    <row r="4" spans="1:12" x14ac:dyDescent="0.2">
      <c r="A4" s="25" t="s">
        <v>118</v>
      </c>
      <c r="B4" s="8"/>
      <c r="C4" s="11"/>
      <c r="D4" s="7"/>
      <c r="E4" s="12"/>
      <c r="F4" s="8"/>
      <c r="G4" s="13"/>
      <c r="H4" s="10"/>
      <c r="I4" s="11"/>
      <c r="K4" s="14"/>
    </row>
    <row r="5" spans="1:12" x14ac:dyDescent="0.2">
      <c r="A5" s="31" t="s">
        <v>62</v>
      </c>
      <c r="B5" s="95">
        <v>6110000</v>
      </c>
      <c r="C5" s="96"/>
      <c r="D5" s="95"/>
      <c r="E5" s="97"/>
      <c r="F5" s="95"/>
      <c r="G5" s="98"/>
      <c r="H5" s="99"/>
      <c r="I5" s="96"/>
      <c r="J5" s="100">
        <f>B5+D5-F5+H5</f>
        <v>6110000</v>
      </c>
      <c r="K5" s="53"/>
      <c r="L5" s="3"/>
    </row>
    <row r="6" spans="1:12" x14ac:dyDescent="0.2">
      <c r="A6" s="31" t="s">
        <v>63</v>
      </c>
      <c r="B6" s="95">
        <v>3420000</v>
      </c>
      <c r="C6" s="96" t="s">
        <v>36</v>
      </c>
      <c r="D6" s="95"/>
      <c r="E6" s="97"/>
      <c r="F6" s="101"/>
      <c r="G6" s="102"/>
      <c r="H6" s="103"/>
      <c r="I6" s="104"/>
      <c r="J6" s="36">
        <f>B6+D6+F6-H6</f>
        <v>3420000</v>
      </c>
      <c r="K6" s="116" t="s">
        <v>36</v>
      </c>
      <c r="L6" s="3"/>
    </row>
    <row r="7" spans="1:12" ht="17" thickBot="1" x14ac:dyDescent="0.25">
      <c r="A7" s="31" t="s">
        <v>119</v>
      </c>
      <c r="B7" s="105">
        <f>B5-B6</f>
        <v>2690000</v>
      </c>
      <c r="C7" s="106"/>
      <c r="D7" s="105"/>
      <c r="E7" s="106"/>
      <c r="F7" s="101"/>
      <c r="G7" s="102"/>
      <c r="H7" s="103"/>
      <c r="I7" s="104"/>
      <c r="J7" s="107">
        <f>J5-J6</f>
        <v>2690000</v>
      </c>
      <c r="K7" s="55"/>
      <c r="L7" s="3"/>
    </row>
    <row r="8" spans="1:12" ht="17" thickTop="1" x14ac:dyDescent="0.2">
      <c r="A8" s="25" t="s">
        <v>120</v>
      </c>
      <c r="B8" s="95"/>
      <c r="C8" s="96"/>
      <c r="D8" s="95"/>
      <c r="E8" s="97"/>
      <c r="F8" s="101"/>
      <c r="G8" s="102"/>
      <c r="H8" s="103"/>
      <c r="I8" s="104"/>
      <c r="J8" s="36"/>
      <c r="K8" s="54"/>
      <c r="L8" s="3"/>
    </row>
    <row r="9" spans="1:12" x14ac:dyDescent="0.2">
      <c r="A9" s="31" t="s">
        <v>61</v>
      </c>
      <c r="B9" s="95">
        <v>2300000</v>
      </c>
      <c r="C9" s="96"/>
      <c r="D9" s="95"/>
      <c r="E9" s="97"/>
      <c r="F9" s="101"/>
      <c r="G9" s="102"/>
      <c r="H9" s="103"/>
      <c r="I9" s="104"/>
      <c r="J9" s="36">
        <f>B9+D9-F9+H9</f>
        <v>2300000</v>
      </c>
      <c r="K9" s="54"/>
      <c r="L9" s="3"/>
    </row>
    <row r="10" spans="1:12" x14ac:dyDescent="0.2">
      <c r="A10" s="31" t="s">
        <v>121</v>
      </c>
      <c r="B10" s="95">
        <f>B7</f>
        <v>2690000</v>
      </c>
      <c r="C10" s="96"/>
      <c r="D10" s="95"/>
      <c r="E10" s="97"/>
      <c r="F10" s="101"/>
      <c r="G10" s="102"/>
      <c r="H10" s="103"/>
      <c r="I10" s="104"/>
      <c r="J10" s="36">
        <f>J7</f>
        <v>2690000</v>
      </c>
      <c r="K10" s="54"/>
      <c r="L10" s="3"/>
    </row>
    <row r="11" spans="1:12" ht="17" thickBot="1" x14ac:dyDescent="0.25">
      <c r="A11" s="31" t="s">
        <v>122</v>
      </c>
      <c r="B11" s="105">
        <f>B9+B10</f>
        <v>4990000</v>
      </c>
      <c r="C11" s="106"/>
      <c r="D11" s="105"/>
      <c r="E11" s="106"/>
      <c r="F11" s="101"/>
      <c r="G11" s="102"/>
      <c r="H11" s="103"/>
      <c r="I11" s="104"/>
      <c r="J11" s="107">
        <f>SUM(J9:J10)</f>
        <v>4990000</v>
      </c>
      <c r="K11" s="55"/>
      <c r="L11" s="3"/>
    </row>
    <row r="12" spans="1:12" ht="17" thickTop="1" x14ac:dyDescent="0.2">
      <c r="A12" s="25" t="s">
        <v>123</v>
      </c>
      <c r="B12" s="95"/>
      <c r="C12" s="96"/>
      <c r="D12" s="95"/>
      <c r="E12" s="97"/>
      <c r="F12" s="101"/>
      <c r="G12" s="102"/>
      <c r="H12" s="103"/>
      <c r="I12" s="104"/>
      <c r="J12" s="36"/>
      <c r="K12" s="54"/>
      <c r="L12" s="3"/>
    </row>
    <row r="13" spans="1:12" x14ac:dyDescent="0.2">
      <c r="A13" s="31" t="s">
        <v>51</v>
      </c>
      <c r="B13" s="95">
        <v>570000</v>
      </c>
      <c r="C13" s="96" t="s">
        <v>36</v>
      </c>
      <c r="D13" s="95">
        <v>200000</v>
      </c>
      <c r="E13" s="97"/>
      <c r="F13" s="101"/>
      <c r="G13" s="102"/>
      <c r="H13" s="103"/>
      <c r="I13" s="104"/>
      <c r="J13" s="36">
        <f>B13+D13+F13-H13</f>
        <v>770000</v>
      </c>
      <c r="K13" s="54"/>
      <c r="L13" s="3"/>
    </row>
    <row r="14" spans="1:12" x14ac:dyDescent="0.2">
      <c r="A14" s="31" t="s">
        <v>52</v>
      </c>
      <c r="B14" s="95">
        <v>900000</v>
      </c>
      <c r="C14" s="96"/>
      <c r="D14" s="95">
        <v>300000</v>
      </c>
      <c r="E14" s="97"/>
      <c r="F14" s="101"/>
      <c r="G14" s="102"/>
      <c r="H14" s="103">
        <v>10000</v>
      </c>
      <c r="I14" s="104" t="s">
        <v>41</v>
      </c>
      <c r="J14" s="36">
        <f t="shared" ref="J14:J21" si="0">B14+D14+F14-H14</f>
        <v>1190000</v>
      </c>
      <c r="K14" s="54"/>
      <c r="L14" s="3"/>
    </row>
    <row r="15" spans="1:12" x14ac:dyDescent="0.2">
      <c r="A15" s="31" t="s">
        <v>79</v>
      </c>
      <c r="B15" s="95">
        <v>1100000</v>
      </c>
      <c r="C15" s="96"/>
      <c r="D15" s="95">
        <v>600000</v>
      </c>
      <c r="E15" s="97"/>
      <c r="F15" s="101">
        <v>220000</v>
      </c>
      <c r="G15" s="102" t="s">
        <v>41</v>
      </c>
      <c r="H15" s="103"/>
      <c r="I15" s="104"/>
      <c r="J15" s="36">
        <f t="shared" si="0"/>
        <v>1920000</v>
      </c>
      <c r="K15" s="54"/>
      <c r="L15" s="3"/>
    </row>
    <row r="16" spans="1:12" x14ac:dyDescent="0.2">
      <c r="A16" s="31" t="s">
        <v>124</v>
      </c>
      <c r="B16" s="95">
        <v>1510000</v>
      </c>
      <c r="C16" s="96" t="s">
        <v>36</v>
      </c>
      <c r="D16" s="95">
        <v>0</v>
      </c>
      <c r="E16" s="97"/>
      <c r="F16" s="101"/>
      <c r="G16" s="102"/>
      <c r="H16" s="103">
        <v>910000</v>
      </c>
      <c r="I16" s="104" t="s">
        <v>41</v>
      </c>
      <c r="J16" s="36">
        <f>B16+D16+F16-H16-H17</f>
        <v>0</v>
      </c>
      <c r="K16" s="54"/>
      <c r="L16" s="3"/>
    </row>
    <row r="17" spans="1:12" x14ac:dyDescent="0.2">
      <c r="A17" s="33"/>
      <c r="B17" s="95"/>
      <c r="C17" s="96"/>
      <c r="D17" s="95"/>
      <c r="E17" s="97"/>
      <c r="F17" s="101"/>
      <c r="G17" s="102"/>
      <c r="H17" s="103">
        <v>600000</v>
      </c>
      <c r="I17" s="104" t="s">
        <v>42</v>
      </c>
      <c r="J17" s="36"/>
      <c r="K17" s="54"/>
      <c r="L17" s="3"/>
    </row>
    <row r="18" spans="1:12" x14ac:dyDescent="0.2">
      <c r="A18" s="33" t="s">
        <v>54</v>
      </c>
      <c r="B18" s="95">
        <v>9000000</v>
      </c>
      <c r="C18" s="96"/>
      <c r="D18" s="95">
        <v>800000</v>
      </c>
      <c r="E18" s="97"/>
      <c r="F18" s="101">
        <v>100000</v>
      </c>
      <c r="G18" s="102" t="s">
        <v>41</v>
      </c>
      <c r="H18" s="103"/>
      <c r="I18" s="104"/>
      <c r="J18" s="36">
        <f t="shared" si="0"/>
        <v>9900000</v>
      </c>
      <c r="K18" s="54"/>
      <c r="L18" s="3"/>
    </row>
    <row r="19" spans="1:12" x14ac:dyDescent="0.2">
      <c r="A19" s="33" t="s">
        <v>114</v>
      </c>
      <c r="B19" s="95">
        <v>0</v>
      </c>
      <c r="C19" s="96"/>
      <c r="D19" s="95">
        <v>0</v>
      </c>
      <c r="E19" s="97"/>
      <c r="F19" s="101">
        <v>0</v>
      </c>
      <c r="G19" s="102" t="s">
        <v>41</v>
      </c>
      <c r="H19" s="103"/>
      <c r="I19" s="104"/>
      <c r="J19" s="36">
        <f t="shared" si="0"/>
        <v>0</v>
      </c>
      <c r="K19" s="54"/>
      <c r="L19" s="3"/>
    </row>
    <row r="20" spans="1:12" x14ac:dyDescent="0.2">
      <c r="A20" s="33" t="s">
        <v>125</v>
      </c>
      <c r="B20" s="95">
        <v>0</v>
      </c>
      <c r="C20" s="96"/>
      <c r="D20" s="95">
        <v>0</v>
      </c>
      <c r="E20" s="97"/>
      <c r="F20" s="101">
        <v>500000</v>
      </c>
      <c r="G20" s="102" t="s">
        <v>41</v>
      </c>
      <c r="H20" s="103"/>
      <c r="I20" s="104"/>
      <c r="J20" s="36">
        <f t="shared" si="0"/>
        <v>500000</v>
      </c>
      <c r="K20" s="54"/>
      <c r="L20" s="3"/>
    </row>
    <row r="21" spans="1:12" x14ac:dyDescent="0.2">
      <c r="A21" s="33" t="s">
        <v>55</v>
      </c>
      <c r="B21" s="95">
        <v>0</v>
      </c>
      <c r="C21" s="96"/>
      <c r="D21" s="95">
        <v>0</v>
      </c>
      <c r="E21" s="97"/>
      <c r="F21" s="101">
        <v>100000</v>
      </c>
      <c r="G21" s="102" t="s">
        <v>41</v>
      </c>
      <c r="H21" s="103"/>
      <c r="I21" s="104"/>
      <c r="J21" s="36">
        <f t="shared" si="0"/>
        <v>100000</v>
      </c>
      <c r="K21" s="54"/>
      <c r="L21" s="3"/>
    </row>
    <row r="22" spans="1:12" ht="17" thickBot="1" x14ac:dyDescent="0.25">
      <c r="A22" s="33" t="s">
        <v>131</v>
      </c>
      <c r="B22" s="105">
        <f>SUM(B13:B21)</f>
        <v>13080000</v>
      </c>
      <c r="C22" s="106"/>
      <c r="D22" s="105">
        <f>SUM(D13:D21)</f>
        <v>1900000</v>
      </c>
      <c r="E22" s="106"/>
      <c r="F22" s="101"/>
      <c r="G22" s="102"/>
      <c r="H22" s="103"/>
      <c r="I22" s="104"/>
      <c r="J22" s="107">
        <f>SUM(J13:J21)</f>
        <v>14380000</v>
      </c>
      <c r="K22" s="55"/>
      <c r="L22" s="3"/>
    </row>
    <row r="23" spans="1:12" ht="17" thickTop="1" x14ac:dyDescent="0.2">
      <c r="A23" s="33" t="s">
        <v>57</v>
      </c>
      <c r="B23" s="95">
        <v>400000</v>
      </c>
      <c r="C23" s="96"/>
      <c r="D23" s="95">
        <v>200000</v>
      </c>
      <c r="E23" s="97"/>
      <c r="F23" s="101"/>
      <c r="G23" s="102"/>
      <c r="H23" s="103"/>
      <c r="I23" s="104"/>
      <c r="J23" s="36">
        <f>B23+D23-F23+H23</f>
        <v>600000</v>
      </c>
      <c r="K23" s="54"/>
      <c r="L23" s="3"/>
    </row>
    <row r="24" spans="1:12" x14ac:dyDescent="0.2">
      <c r="A24" s="33" t="s">
        <v>56</v>
      </c>
      <c r="B24" s="95">
        <v>3400000</v>
      </c>
      <c r="C24" s="96"/>
      <c r="D24" s="95">
        <v>1100000</v>
      </c>
      <c r="E24" s="97"/>
      <c r="F24" s="101"/>
      <c r="G24" s="102"/>
      <c r="H24" s="103"/>
      <c r="I24" s="104"/>
      <c r="J24" s="36">
        <f t="shared" ref="J24:J28" si="1">B24+D24-F24+H24</f>
        <v>4500000</v>
      </c>
      <c r="K24" s="54"/>
      <c r="L24" s="3"/>
    </row>
    <row r="25" spans="1:12" x14ac:dyDescent="0.2">
      <c r="A25" s="33" t="s">
        <v>126</v>
      </c>
      <c r="B25" s="95">
        <v>100000</v>
      </c>
      <c r="C25" s="96" t="s">
        <v>36</v>
      </c>
      <c r="D25" s="95">
        <v>0</v>
      </c>
      <c r="E25" s="97"/>
      <c r="F25" s="101"/>
      <c r="G25" s="102"/>
      <c r="H25" s="103"/>
      <c r="I25" s="104"/>
      <c r="J25" s="36">
        <f t="shared" si="1"/>
        <v>100000</v>
      </c>
      <c r="K25" s="54"/>
      <c r="L25" s="3"/>
    </row>
    <row r="26" spans="1:12" x14ac:dyDescent="0.2">
      <c r="A26" s="33" t="s">
        <v>127</v>
      </c>
      <c r="B26" s="95">
        <v>3000000</v>
      </c>
      <c r="C26" s="96" t="s">
        <v>36</v>
      </c>
      <c r="D26" s="95">
        <v>220000</v>
      </c>
      <c r="E26" s="97"/>
      <c r="F26" s="101">
        <v>220000</v>
      </c>
      <c r="G26" s="102" t="s">
        <v>42</v>
      </c>
      <c r="H26" s="103"/>
      <c r="I26" s="104"/>
      <c r="J26" s="36">
        <f t="shared" si="1"/>
        <v>3000000</v>
      </c>
      <c r="K26" s="54"/>
      <c r="L26" s="3"/>
    </row>
    <row r="27" spans="1:12" x14ac:dyDescent="0.2">
      <c r="A27" s="33" t="s">
        <v>128</v>
      </c>
      <c r="B27" s="95">
        <v>1190000</v>
      </c>
      <c r="C27" s="96" t="s">
        <v>36</v>
      </c>
      <c r="D27" s="95">
        <v>100000</v>
      </c>
      <c r="E27" s="97"/>
      <c r="F27" s="101">
        <v>100000</v>
      </c>
      <c r="G27" s="102" t="s">
        <v>42</v>
      </c>
      <c r="H27" s="103"/>
      <c r="I27" s="104"/>
      <c r="J27" s="36">
        <f t="shared" si="1"/>
        <v>1190000</v>
      </c>
      <c r="K27" s="54"/>
      <c r="L27" s="3"/>
    </row>
    <row r="28" spans="1:12" x14ac:dyDescent="0.2">
      <c r="A28" s="33" t="s">
        <v>129</v>
      </c>
      <c r="B28" s="95">
        <f>B11</f>
        <v>4990000</v>
      </c>
      <c r="C28" s="96" t="s">
        <v>36</v>
      </c>
      <c r="D28" s="95">
        <v>280000</v>
      </c>
      <c r="E28" s="97" t="s">
        <v>40</v>
      </c>
      <c r="F28" s="108">
        <v>280000</v>
      </c>
      <c r="G28" s="109" t="s">
        <v>42</v>
      </c>
      <c r="H28" s="110"/>
      <c r="I28" s="104"/>
      <c r="J28" s="36">
        <f t="shared" si="1"/>
        <v>4990000</v>
      </c>
      <c r="K28" s="54"/>
      <c r="L28" s="3"/>
    </row>
    <row r="29" spans="1:12" ht="17" thickBot="1" x14ac:dyDescent="0.25">
      <c r="A29" s="33" t="s">
        <v>130</v>
      </c>
      <c r="B29" s="105">
        <f>SUM(B23:B28)</f>
        <v>13080000</v>
      </c>
      <c r="C29" s="106"/>
      <c r="D29" s="105">
        <f>SUM(D23:D28)</f>
        <v>1900000</v>
      </c>
      <c r="E29" s="111"/>
      <c r="F29" s="112">
        <f>SUM(F5:F28)</f>
        <v>1520000</v>
      </c>
      <c r="G29" s="113"/>
      <c r="H29" s="114">
        <f>SUM(H5:H28)</f>
        <v>1520000</v>
      </c>
      <c r="I29" s="115"/>
      <c r="J29" s="107">
        <f>SUM(J23:J28)</f>
        <v>14380000</v>
      </c>
      <c r="K29" s="55"/>
      <c r="L29" s="3"/>
    </row>
    <row r="30" spans="1:12" ht="17" thickTop="1" x14ac:dyDescent="0.2">
      <c r="B30" s="100"/>
      <c r="C30" s="100"/>
      <c r="D30" s="100"/>
      <c r="E30" s="100"/>
      <c r="F30" s="36"/>
      <c r="G30" s="36"/>
      <c r="H30" s="36"/>
      <c r="I30" s="36"/>
      <c r="J30" s="36"/>
      <c r="K30" s="36"/>
      <c r="L30" s="3"/>
    </row>
    <row r="31" spans="1:12" hidden="1" x14ac:dyDescent="0.2">
      <c r="A31" t="s">
        <v>37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>
      <c r="A32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idden="1" x14ac:dyDescent="0.2">
      <c r="A33" t="s">
        <v>39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mergeCells count="7">
    <mergeCell ref="A2:A3"/>
    <mergeCell ref="B2:C2"/>
    <mergeCell ref="D2:E2"/>
    <mergeCell ref="F2:I2"/>
    <mergeCell ref="B3:C3"/>
    <mergeCell ref="D3:E3"/>
    <mergeCell ref="F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Problem</vt:lpstr>
      <vt:lpstr>Solution_Fist part</vt:lpstr>
      <vt:lpstr>Solution_Second part</vt:lpstr>
      <vt:lpstr>$26 per share</vt:lpstr>
    </vt:vector>
  </TitlesOfParts>
  <Company>Paez Asociados y Cia SAS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Rodriguez Vera</dc:creator>
  <cp:lastModifiedBy>Usuario de Microsoft Office</cp:lastModifiedBy>
  <dcterms:created xsi:type="dcterms:W3CDTF">2011-10-07T10:16:16Z</dcterms:created>
  <dcterms:modified xsi:type="dcterms:W3CDTF">2022-03-09T02:09:56Z</dcterms:modified>
</cp:coreProperties>
</file>