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carlosarturorodriguezvera/Desktop/"/>
    </mc:Choice>
  </mc:AlternateContent>
  <bookViews>
    <workbookView xWindow="0" yWindow="460" windowWidth="27320" windowHeight="13840" tabRatio="500"/>
  </bookViews>
  <sheets>
    <sheet name="Planteamiento" sheetId="1" r:id="rId1"/>
    <sheet name="Información" sheetId="2" r:id="rId2"/>
    <sheet name="Cálculo" sheetId="3" r:id="rId3"/>
    <sheet name="Revelaciones" sheetId="4" r:id="rId4"/>
    <sheet name="Conclusiones" sheetId="5" r:id="rId5"/>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9" i="3" l="1"/>
  <c r="G47" i="3"/>
  <c r="G46" i="3"/>
  <c r="G45" i="3"/>
  <c r="G44" i="3"/>
  <c r="G43" i="3"/>
  <c r="G42" i="3"/>
  <c r="G41" i="3"/>
  <c r="G40" i="3"/>
  <c r="G39" i="3"/>
  <c r="G38" i="3"/>
  <c r="G37" i="3"/>
  <c r="G36" i="3"/>
  <c r="G35" i="3"/>
  <c r="G34" i="3"/>
  <c r="G33" i="3"/>
  <c r="G32" i="3"/>
  <c r="G31" i="3"/>
  <c r="G30" i="3"/>
  <c r="G18" i="3"/>
  <c r="G17" i="3"/>
  <c r="G15" i="3"/>
  <c r="G14" i="3"/>
  <c r="G13" i="3"/>
  <c r="G12" i="3"/>
  <c r="G11" i="3"/>
  <c r="I33" i="1"/>
  <c r="I32" i="1"/>
  <c r="E79" i="1"/>
  <c r="J33" i="1"/>
  <c r="E142" i="3"/>
  <c r="E141" i="3"/>
  <c r="E140" i="3"/>
  <c r="E139" i="3"/>
  <c r="D110" i="3"/>
  <c r="E134" i="3"/>
  <c r="E132" i="3"/>
  <c r="E131" i="3"/>
  <c r="E130" i="3"/>
  <c r="E91" i="2"/>
  <c r="E93" i="2"/>
  <c r="E94" i="2"/>
  <c r="D16" i="3"/>
  <c r="F16" i="3"/>
  <c r="E15" i="3"/>
  <c r="D19" i="3"/>
  <c r="F19" i="3"/>
  <c r="D133" i="3"/>
  <c r="E133" i="3"/>
  <c r="F133" i="3"/>
  <c r="G133" i="3"/>
  <c r="H133" i="3"/>
  <c r="I133" i="3"/>
  <c r="J133" i="3"/>
  <c r="D15" i="3"/>
  <c r="F15" i="3"/>
  <c r="D131" i="3"/>
  <c r="F94" i="2"/>
  <c r="D60" i="2"/>
  <c r="H131" i="3"/>
  <c r="J186" i="3"/>
  <c r="J188" i="3"/>
  <c r="D58" i="2"/>
  <c r="H130" i="3"/>
  <c r="D14" i="3"/>
  <c r="F14" i="3"/>
  <c r="D130" i="3"/>
  <c r="J185" i="3"/>
  <c r="D59" i="2"/>
  <c r="H132" i="3"/>
  <c r="D18" i="3"/>
  <c r="F18" i="3"/>
  <c r="D132" i="3"/>
  <c r="J187" i="3"/>
  <c r="E20" i="3"/>
  <c r="D20" i="3"/>
  <c r="F20" i="3"/>
  <c r="E25" i="3"/>
  <c r="D25" i="3"/>
  <c r="F25" i="3"/>
  <c r="D134" i="3"/>
  <c r="D62" i="2"/>
  <c r="H134" i="3"/>
  <c r="J189" i="3"/>
  <c r="E21" i="3"/>
  <c r="D21" i="3"/>
  <c r="F21" i="3"/>
  <c r="E26" i="3"/>
  <c r="D26" i="3"/>
  <c r="F26" i="3"/>
  <c r="D135" i="3"/>
  <c r="D111" i="3"/>
  <c r="E135" i="3"/>
  <c r="D63" i="2"/>
  <c r="H135" i="3"/>
  <c r="J190" i="3"/>
  <c r="E22" i="3"/>
  <c r="D22" i="3"/>
  <c r="F22" i="3"/>
  <c r="E27" i="3"/>
  <c r="D27" i="3"/>
  <c r="F27" i="3"/>
  <c r="D136" i="3"/>
  <c r="D112" i="3"/>
  <c r="E136" i="3"/>
  <c r="D64" i="2"/>
  <c r="H136" i="3"/>
  <c r="J191" i="3"/>
  <c r="E23" i="3"/>
  <c r="D23" i="3"/>
  <c r="F23" i="3"/>
  <c r="E28" i="3"/>
  <c r="D28" i="3"/>
  <c r="F28" i="3"/>
  <c r="D137" i="3"/>
  <c r="D114" i="3"/>
  <c r="E137" i="3"/>
  <c r="D65" i="2"/>
  <c r="H137" i="3"/>
  <c r="J192" i="3"/>
  <c r="E24" i="3"/>
  <c r="D24" i="3"/>
  <c r="F24" i="3"/>
  <c r="E29" i="3"/>
  <c r="D29" i="3"/>
  <c r="F29" i="3"/>
  <c r="D138" i="3"/>
  <c r="D113" i="3"/>
  <c r="E138" i="3"/>
  <c r="D66" i="2"/>
  <c r="H138" i="3"/>
  <c r="J193" i="3"/>
  <c r="H139" i="3"/>
  <c r="D30" i="3"/>
  <c r="F30" i="3"/>
  <c r="D139" i="3"/>
  <c r="J194" i="3"/>
  <c r="D67" i="2"/>
  <c r="H140" i="3"/>
  <c r="D41" i="3"/>
  <c r="F41" i="3"/>
  <c r="D140" i="3"/>
  <c r="J195" i="3"/>
  <c r="D68" i="2"/>
  <c r="H141" i="3"/>
  <c r="D38" i="3"/>
  <c r="E38" i="3"/>
  <c r="F38" i="3"/>
  <c r="D141" i="3"/>
  <c r="J196" i="3"/>
  <c r="H142" i="3"/>
  <c r="D46" i="3"/>
  <c r="F46" i="3"/>
  <c r="D142" i="3"/>
  <c r="J197" i="3"/>
  <c r="J198" i="3"/>
  <c r="E37" i="4"/>
  <c r="F34" i="4"/>
  <c r="E33" i="4"/>
  <c r="E34" i="4"/>
  <c r="D35" i="4"/>
  <c r="E35" i="4"/>
  <c r="D36" i="4"/>
  <c r="E36" i="4"/>
  <c r="E40" i="4"/>
  <c r="F40" i="4"/>
  <c r="D11" i="3"/>
  <c r="E11" i="3"/>
  <c r="D12" i="3"/>
  <c r="E12" i="3"/>
  <c r="D13" i="3"/>
  <c r="E13" i="3"/>
  <c r="D17" i="3"/>
  <c r="E17" i="3"/>
  <c r="D31" i="3"/>
  <c r="E31" i="3"/>
  <c r="D32" i="3"/>
  <c r="E32" i="3"/>
  <c r="D33" i="3"/>
  <c r="E33" i="3"/>
  <c r="D34" i="3"/>
  <c r="E34" i="3"/>
  <c r="D35" i="3"/>
  <c r="E35" i="3"/>
  <c r="D36" i="3"/>
  <c r="E36" i="3"/>
  <c r="D37" i="3"/>
  <c r="E37" i="3"/>
  <c r="D39" i="3"/>
  <c r="E39" i="3"/>
  <c r="D40" i="3"/>
  <c r="E40" i="3"/>
  <c r="D42" i="3"/>
  <c r="E42" i="3"/>
  <c r="D43" i="3"/>
  <c r="E43" i="3"/>
  <c r="D44" i="3"/>
  <c r="E44" i="3"/>
  <c r="D45" i="3"/>
  <c r="E45" i="3"/>
  <c r="D47" i="3"/>
  <c r="E47" i="3"/>
  <c r="E48" i="3"/>
  <c r="D48" i="3"/>
  <c r="F134" i="3"/>
  <c r="F138" i="3"/>
  <c r="E52" i="4"/>
  <c r="F139" i="3"/>
  <c r="E53" i="4"/>
  <c r="E56" i="4"/>
  <c r="F131" i="3"/>
  <c r="F130" i="3"/>
  <c r="C50" i="4"/>
  <c r="F132" i="3"/>
  <c r="C51" i="4"/>
  <c r="F135" i="3"/>
  <c r="F136" i="3"/>
  <c r="F137" i="3"/>
  <c r="C52" i="4"/>
  <c r="F142" i="3"/>
  <c r="C54" i="4"/>
  <c r="F140" i="3"/>
  <c r="F141" i="3"/>
  <c r="C55" i="4"/>
  <c r="C56" i="4"/>
  <c r="E59" i="4"/>
  <c r="E151" i="3"/>
  <c r="E24" i="4"/>
  <c r="E25" i="4"/>
  <c r="E63" i="4"/>
  <c r="G131" i="3"/>
  <c r="I131" i="3"/>
  <c r="J131" i="3"/>
  <c r="G130" i="3"/>
  <c r="I130" i="3"/>
  <c r="J130" i="3"/>
  <c r="G132" i="3"/>
  <c r="I132" i="3"/>
  <c r="J132" i="3"/>
  <c r="G134" i="3"/>
  <c r="I134" i="3"/>
  <c r="J134" i="3"/>
  <c r="G135" i="3"/>
  <c r="I135" i="3"/>
  <c r="J135" i="3"/>
  <c r="G136" i="3"/>
  <c r="I136" i="3"/>
  <c r="J136" i="3"/>
  <c r="G137" i="3"/>
  <c r="I137" i="3"/>
  <c r="J137" i="3"/>
  <c r="G138" i="3"/>
  <c r="I138" i="3"/>
  <c r="J138" i="3"/>
  <c r="I139" i="3"/>
  <c r="J139" i="3"/>
  <c r="G140" i="3"/>
  <c r="I140" i="3"/>
  <c r="J140" i="3"/>
  <c r="G141" i="3"/>
  <c r="I141" i="3"/>
  <c r="J141" i="3"/>
  <c r="I142" i="3"/>
  <c r="J142" i="3"/>
  <c r="J143" i="3"/>
  <c r="E149" i="3"/>
  <c r="E150" i="3"/>
  <c r="E21" i="4"/>
  <c r="E62" i="4"/>
  <c r="E186" i="3"/>
  <c r="F186" i="3"/>
  <c r="E188" i="3"/>
  <c r="F188" i="3"/>
  <c r="E185" i="3"/>
  <c r="F185" i="3"/>
  <c r="E187" i="3"/>
  <c r="F187" i="3"/>
  <c r="E189" i="3"/>
  <c r="F189" i="3"/>
  <c r="E190" i="3"/>
  <c r="F190" i="3"/>
  <c r="E191" i="3"/>
  <c r="F191" i="3"/>
  <c r="E192" i="3"/>
  <c r="F192" i="3"/>
  <c r="E193" i="3"/>
  <c r="F193" i="3"/>
  <c r="E194" i="3"/>
  <c r="F194" i="3"/>
  <c r="E195" i="3"/>
  <c r="F195" i="3"/>
  <c r="E196" i="3"/>
  <c r="F196" i="3"/>
  <c r="E197" i="3"/>
  <c r="F197" i="3"/>
  <c r="F198" i="3"/>
  <c r="E15" i="4"/>
  <c r="G185" i="3"/>
  <c r="G186" i="3"/>
  <c r="G187" i="3"/>
  <c r="G188" i="3"/>
  <c r="G189" i="3"/>
  <c r="G190" i="3"/>
  <c r="G191" i="3"/>
  <c r="G192" i="3"/>
  <c r="G193" i="3"/>
  <c r="G194" i="3"/>
  <c r="G195" i="3"/>
  <c r="G196" i="3"/>
  <c r="G197" i="3"/>
  <c r="G198" i="3"/>
  <c r="E16" i="4"/>
  <c r="E17" i="4"/>
  <c r="E60" i="4"/>
  <c r="F59" i="4"/>
  <c r="F53" i="4"/>
  <c r="F52" i="4"/>
  <c r="D55" i="4"/>
  <c r="D54" i="4"/>
  <c r="D52" i="4"/>
  <c r="D50" i="4"/>
  <c r="D51" i="4"/>
  <c r="C35" i="4"/>
  <c r="F37" i="4"/>
  <c r="F36" i="4"/>
  <c r="F35" i="4"/>
  <c r="C36" i="4"/>
  <c r="E20" i="4"/>
  <c r="E13" i="4"/>
  <c r="H197" i="3"/>
  <c r="H196" i="3"/>
  <c r="H195" i="3"/>
  <c r="H194" i="3"/>
  <c r="H193" i="3"/>
  <c r="H192" i="3"/>
  <c r="H191" i="3"/>
  <c r="H190" i="3"/>
  <c r="H189" i="3"/>
  <c r="H188" i="3"/>
  <c r="H187" i="3"/>
  <c r="H186" i="3"/>
  <c r="I188" i="3"/>
  <c r="H185" i="3"/>
  <c r="D197" i="3"/>
  <c r="D196" i="3"/>
  <c r="D195" i="3"/>
  <c r="D194" i="3"/>
  <c r="D193" i="3"/>
  <c r="D192" i="3"/>
  <c r="D191" i="3"/>
  <c r="D190" i="3"/>
  <c r="D189" i="3"/>
  <c r="D188" i="3"/>
  <c r="D187" i="3"/>
  <c r="D186" i="3"/>
  <c r="D185" i="3"/>
  <c r="G29" i="3"/>
  <c r="G28" i="3"/>
  <c r="G27" i="3"/>
  <c r="G26" i="3"/>
  <c r="G25" i="3"/>
  <c r="G24" i="3"/>
  <c r="G23" i="3"/>
  <c r="G22" i="3"/>
  <c r="G21" i="3"/>
  <c r="G20" i="3"/>
  <c r="E18" i="4"/>
  <c r="D158" i="3"/>
  <c r="F56" i="4"/>
  <c r="D56" i="4"/>
  <c r="E22" i="4"/>
  <c r="E26" i="4"/>
  <c r="H198" i="3"/>
  <c r="E198" i="3"/>
  <c r="D198" i="3"/>
  <c r="E157" i="3"/>
  <c r="D156" i="3"/>
  <c r="I143" i="3"/>
  <c r="G143" i="3"/>
  <c r="F143" i="3"/>
  <c r="D143" i="3"/>
  <c r="F11" i="3"/>
  <c r="H11" i="3"/>
  <c r="F12" i="3"/>
  <c r="H12" i="3"/>
  <c r="F13" i="3"/>
  <c r="H13" i="3"/>
  <c r="H14" i="3"/>
  <c r="H15" i="3"/>
  <c r="H16" i="3"/>
  <c r="F17" i="3"/>
  <c r="H17" i="3"/>
  <c r="H18" i="3"/>
  <c r="H19" i="3"/>
  <c r="H20" i="3"/>
  <c r="H21" i="3"/>
  <c r="H22" i="3"/>
  <c r="H23" i="3"/>
  <c r="H24" i="3"/>
  <c r="H25" i="3"/>
  <c r="H26" i="3"/>
  <c r="H27" i="3"/>
  <c r="H28" i="3"/>
  <c r="H29" i="3"/>
  <c r="H30" i="3"/>
  <c r="F31" i="3"/>
  <c r="H31" i="3"/>
  <c r="F32" i="3"/>
  <c r="H32" i="3"/>
  <c r="F33" i="3"/>
  <c r="H33" i="3"/>
  <c r="F34" i="3"/>
  <c r="H34" i="3"/>
  <c r="F35" i="3"/>
  <c r="H35" i="3"/>
  <c r="F36" i="3"/>
  <c r="H36" i="3"/>
  <c r="F37" i="3"/>
  <c r="H37" i="3"/>
  <c r="H38" i="3"/>
  <c r="F39" i="3"/>
  <c r="H39" i="3"/>
  <c r="F40" i="3"/>
  <c r="H40" i="3"/>
  <c r="H41" i="3"/>
  <c r="F42" i="3"/>
  <c r="H42" i="3"/>
  <c r="F43" i="3"/>
  <c r="H43" i="3"/>
  <c r="F44" i="3"/>
  <c r="H44" i="3"/>
  <c r="F45" i="3"/>
  <c r="H45" i="3"/>
  <c r="H46" i="3"/>
  <c r="F47" i="3"/>
  <c r="H47" i="3"/>
  <c r="H48" i="3"/>
  <c r="F48" i="3"/>
  <c r="C69" i="2"/>
  <c r="E58" i="2"/>
  <c r="E59" i="2"/>
  <c r="E60" i="2"/>
  <c r="E61" i="2"/>
  <c r="E62" i="2"/>
  <c r="E63" i="2"/>
  <c r="E64" i="2"/>
  <c r="E65" i="2"/>
  <c r="E66" i="2"/>
  <c r="E67" i="2"/>
  <c r="E68" i="2"/>
  <c r="E69" i="2"/>
  <c r="D40" i="2"/>
  <c r="E40" i="2"/>
  <c r="E53" i="1"/>
  <c r="E81" i="1"/>
  <c r="E83" i="1"/>
  <c r="E30" i="1"/>
  <c r="J35" i="1"/>
  <c r="J27" i="1"/>
  <c r="J37" i="1"/>
  <c r="I35" i="1"/>
  <c r="I27" i="1"/>
  <c r="D30" i="1"/>
  <c r="I37" i="1"/>
</calcChain>
</file>

<file path=xl/sharedStrings.xml><?xml version="1.0" encoding="utf-8"?>
<sst xmlns="http://schemas.openxmlformats.org/spreadsheetml/2006/main" count="368" uniqueCount="266">
  <si>
    <t>Código</t>
  </si>
  <si>
    <t>Cuenta</t>
  </si>
  <si>
    <t>Activos</t>
  </si>
  <si>
    <t>Caja</t>
  </si>
  <si>
    <t>Clientes</t>
  </si>
  <si>
    <t>Devoluciones, rebajas y descuentos (clientes)</t>
  </si>
  <si>
    <t>Deterioro cuentas por cobrar clientes</t>
  </si>
  <si>
    <t>Cuentas por cobrar a trabajadores</t>
  </si>
  <si>
    <t>Mercancías no fabricadas por la empresa</t>
  </si>
  <si>
    <t>Terrenos</t>
  </si>
  <si>
    <t>Construcciones y edificaciones</t>
  </si>
  <si>
    <t>Maquinaria y equipo</t>
  </si>
  <si>
    <t>Equipo de oficina</t>
  </si>
  <si>
    <t>Flota y equipo de transporte</t>
  </si>
  <si>
    <t>Depreciación acumulada edificaciones</t>
  </si>
  <si>
    <t>Instrumentos derivados activos</t>
  </si>
  <si>
    <t>Total Activos</t>
  </si>
  <si>
    <t>Planteamiento del ejercicio</t>
  </si>
  <si>
    <t>Otras obligaciones</t>
  </si>
  <si>
    <t xml:space="preserve">Nacionales </t>
  </si>
  <si>
    <t>Del exterior</t>
  </si>
  <si>
    <t>Costos y gastos por pagar</t>
  </si>
  <si>
    <t>Retención en la fuente renta</t>
  </si>
  <si>
    <t>Retención en la fuente IVA</t>
  </si>
  <si>
    <t>Retención en la fuente ICA</t>
  </si>
  <si>
    <t>Retenciones y aportes nómina</t>
  </si>
  <si>
    <t>De renta y complementarios</t>
  </si>
  <si>
    <t>Impuesto sobre las ventas por pagar</t>
  </si>
  <si>
    <t>De industria y comercio</t>
  </si>
  <si>
    <t>Cesantías consolidadas</t>
  </si>
  <si>
    <t>Intereses sobre cesantías</t>
  </si>
  <si>
    <t>Vacaciones consolidadas</t>
  </si>
  <si>
    <t>Provisión para demandas</t>
  </si>
  <si>
    <t>Provisión para garantias</t>
  </si>
  <si>
    <t>Pasivo por impuesto diferido</t>
  </si>
  <si>
    <t>Capital suscrito y pagado</t>
  </si>
  <si>
    <t>Prima en colocación de acciones</t>
  </si>
  <si>
    <t>Reservas obligatorias</t>
  </si>
  <si>
    <t>Reservas ocasionales</t>
  </si>
  <si>
    <t xml:space="preserve">Utilidad del ejercicio </t>
  </si>
  <si>
    <t>Utilidades o excedentes acumulados</t>
  </si>
  <si>
    <t>Superávit por revaluación</t>
  </si>
  <si>
    <t>Total patrimonio</t>
  </si>
  <si>
    <t>Total Ingresos</t>
  </si>
  <si>
    <t>Comercio al por mayor y por menor</t>
  </si>
  <si>
    <t>Transporte almacenamiento y comunicación</t>
  </si>
  <si>
    <t>Devoluciones, rebajas y descuentos en venta</t>
  </si>
  <si>
    <t>Financieros</t>
  </si>
  <si>
    <t>Recuperaciones</t>
  </si>
  <si>
    <t>Diversos</t>
  </si>
  <si>
    <t>Gastos de personal</t>
  </si>
  <si>
    <t>Honorarios</t>
  </si>
  <si>
    <t>Impuestos</t>
  </si>
  <si>
    <t>Contribuciones y afiliaciones</t>
  </si>
  <si>
    <t>Seguros</t>
  </si>
  <si>
    <t>Servicios</t>
  </si>
  <si>
    <t>Gastos Legales</t>
  </si>
  <si>
    <t>Mantenimiento y reparaciones</t>
  </si>
  <si>
    <t>Adecuación e instalación</t>
  </si>
  <si>
    <t>Gastos de viaje</t>
  </si>
  <si>
    <t>Depreciaciones</t>
  </si>
  <si>
    <t>Deterioro de valor de cuentas por cobrar</t>
  </si>
  <si>
    <t>Arrendamientos</t>
  </si>
  <si>
    <t>Cuentas de resultados</t>
  </si>
  <si>
    <t>Gastos extraordinarios</t>
  </si>
  <si>
    <t>Gastos diversos</t>
  </si>
  <si>
    <t>Información Adicional</t>
  </si>
  <si>
    <t>La siguiente es la información disponible para el cálculo de las bases fiscales:</t>
  </si>
  <si>
    <t>Provisión de cuentas por cobrar</t>
  </si>
  <si>
    <t>Gasto deducible del año</t>
  </si>
  <si>
    <t>Notas explicativas</t>
  </si>
  <si>
    <t>Total</t>
  </si>
  <si>
    <t>Partida</t>
  </si>
  <si>
    <t>Diferencia temporaria</t>
  </si>
  <si>
    <t>Tarifa</t>
  </si>
  <si>
    <t>Impuesto diferido pasivo (activo)</t>
  </si>
  <si>
    <t>Provisión descuentos en ventas</t>
  </si>
  <si>
    <t>Diferencia de valor en libros del terreno</t>
  </si>
  <si>
    <t>Valor en libros de maquinaria y equipo</t>
  </si>
  <si>
    <t>Valor en libros de equipos de oficina</t>
  </si>
  <si>
    <t>Valor en libros de edificaciones</t>
  </si>
  <si>
    <t>Valor en libros de flota y equipo de transporte</t>
  </si>
  <si>
    <t>Total impuesto diferido pasivo (activo)</t>
  </si>
  <si>
    <t>Utilidad contable antes de impuestos</t>
  </si>
  <si>
    <t>Más: partidas que incrementan la renta líquida gravable</t>
  </si>
  <si>
    <t>Deterioro de inventarios no deducible</t>
  </si>
  <si>
    <t>Provisión para garantías no deducible</t>
  </si>
  <si>
    <t>Gasto financiero costo amortizado (no deducible)</t>
  </si>
  <si>
    <t>Gastos diversos no deducibles</t>
  </si>
  <si>
    <t>ICA no deducible</t>
  </si>
  <si>
    <t>Aportes parafiscales no deducibles (no pagados)</t>
  </si>
  <si>
    <t>Provisión para descuentos no deducible</t>
  </si>
  <si>
    <t>Depreciación contable</t>
  </si>
  <si>
    <t>Menos: partidas que disminuyen la renta líquida gravable</t>
  </si>
  <si>
    <t>Deterioro de cuentas por cobrar contable</t>
  </si>
  <si>
    <t>Aportes parafiscales deducibles</t>
  </si>
  <si>
    <t>Provisión de cuentas por cobrar a clientes</t>
  </si>
  <si>
    <t>Renta líquida gravable</t>
  </si>
  <si>
    <t>Renta presuntiva</t>
  </si>
  <si>
    <t>Impuesto de renta</t>
  </si>
  <si>
    <t>Total impuesto corriente</t>
  </si>
  <si>
    <t>Valor contable</t>
  </si>
  <si>
    <t>Base fiscal</t>
  </si>
  <si>
    <t>Diferencia</t>
  </si>
  <si>
    <t>Tarifa *</t>
  </si>
  <si>
    <t>Impuesto</t>
  </si>
  <si>
    <t>Nota</t>
  </si>
  <si>
    <t>Totales</t>
  </si>
  <si>
    <t>Año</t>
  </si>
  <si>
    <t>Promedio</t>
  </si>
  <si>
    <t>Cálculo de la tasa impositiva a utilizar</t>
  </si>
  <si>
    <t>Anexo 1</t>
  </si>
  <si>
    <t>Tarifa promedio recuperación edificios*</t>
  </si>
  <si>
    <t>Tarifa promedio recuperación maquinaria*</t>
  </si>
  <si>
    <t>Tarifa promedio recuperación equipo de oficina*</t>
  </si>
  <si>
    <t>Tarifa promedio recuperación equipo de transporte*</t>
  </si>
  <si>
    <t>Tarifa promedio recuperación equipo de cómputo*</t>
  </si>
  <si>
    <t>Anexo 2</t>
  </si>
  <si>
    <t>Resumen analítico del impuesto diferido</t>
  </si>
  <si>
    <t>Valor a reconocer en 2016</t>
  </si>
  <si>
    <t xml:space="preserve">Partida </t>
  </si>
  <si>
    <t>Deterioro de cuentas por cobrar</t>
  </si>
  <si>
    <t>Deterioro de valor de inventario</t>
  </si>
  <si>
    <t>Diferencia valor en libros del terreno</t>
  </si>
  <si>
    <t>Edificaciones</t>
  </si>
  <si>
    <t>Equipo de computación y comunicación</t>
  </si>
  <si>
    <t>Instrumentos derivados</t>
  </si>
  <si>
    <t>Impuesto de industria y comercio</t>
  </si>
  <si>
    <t>Provisiones</t>
  </si>
  <si>
    <t>Total a reconocer en el período</t>
  </si>
  <si>
    <t>En el resultado (ingreso)</t>
  </si>
  <si>
    <t>En el Otro Resultado Integral (gasto)</t>
  </si>
  <si>
    <t xml:space="preserve">Cuenta </t>
  </si>
  <si>
    <t>Descripción</t>
  </si>
  <si>
    <t>Débito</t>
  </si>
  <si>
    <t>Crédito</t>
  </si>
  <si>
    <t>Gasto (ingreso) impuesto a las ganancias</t>
  </si>
  <si>
    <t>Anexo 3</t>
  </si>
  <si>
    <t>Variación diferencia temporaria (1)</t>
  </si>
  <si>
    <t>Ajuste por variación diferencia (2)</t>
  </si>
  <si>
    <t>Ajuste por cambio de tarifa (3)</t>
  </si>
  <si>
    <t>Total Variación</t>
  </si>
  <si>
    <t>Tarifa nominal Impuesto corriente</t>
  </si>
  <si>
    <t>Diferencia de tasas del período (4)</t>
  </si>
  <si>
    <t>Impuesto corriente del periodo</t>
  </si>
  <si>
    <t>Impuesto diferido</t>
  </si>
  <si>
    <t>Nuevas diferencias temporarias</t>
  </si>
  <si>
    <t>Cambio en las tasas fiscales aplicables</t>
  </si>
  <si>
    <t>Total impuesto diferido</t>
  </si>
  <si>
    <t>Total Impuesto a las ganancias</t>
  </si>
  <si>
    <t>Impuesto reconocido en le resultado</t>
  </si>
  <si>
    <t>Impuesto corriente</t>
  </si>
  <si>
    <t>Total impuesto a las ganancias reconocido en el resultado (A)</t>
  </si>
  <si>
    <t>Impuesto a las ganancias cargado en el ORI</t>
  </si>
  <si>
    <t>Total impuesto a las ganancias reconocido en el ORI (B)</t>
  </si>
  <si>
    <t>Explicación</t>
  </si>
  <si>
    <t>Importe</t>
  </si>
  <si>
    <t xml:space="preserve">% </t>
  </si>
  <si>
    <t xml:space="preserve">Valor </t>
  </si>
  <si>
    <t>Tasa</t>
  </si>
  <si>
    <t>Impuesto calculado sobre el resultdo contable</t>
  </si>
  <si>
    <t>Gastos diversos (no deducibles)*</t>
  </si>
  <si>
    <t>Gastos extraordinarios (no deducibles)*</t>
  </si>
  <si>
    <t>Efecto impostivo de las tasas fiscales de siguientes periodos (columna diferencia de tasas del período)</t>
  </si>
  <si>
    <t>Ver anexo 3</t>
  </si>
  <si>
    <t>Gasto (ingreso) Impuesto a las ganacias de periodo</t>
  </si>
  <si>
    <t>Concepto</t>
  </si>
  <si>
    <t>Activo por impuestos diferidos</t>
  </si>
  <si>
    <t>Valoración de cuenta por cobrar</t>
  </si>
  <si>
    <t>Valoración de inventarios</t>
  </si>
  <si>
    <t>Otros pasivos</t>
  </si>
  <si>
    <t>Ajuste del período</t>
  </si>
  <si>
    <t>Reconocido en:</t>
  </si>
  <si>
    <t xml:space="preserve">Resultado del período </t>
  </si>
  <si>
    <t>Otro resultado integral</t>
  </si>
  <si>
    <t>Conclusiones</t>
  </si>
  <si>
    <t>Los elementos clave para el cálculo del impuesto diferido son:</t>
  </si>
  <si>
    <t>Indemnizaciones</t>
  </si>
  <si>
    <t>Provisión para garantías</t>
  </si>
  <si>
    <t>Deterioro de valor del inventario</t>
  </si>
  <si>
    <t>Valor en libros de equipo de computación y comunicación</t>
  </si>
  <si>
    <t>Gastos extraordinarios no deducibles (incluye demandas laborales)</t>
  </si>
  <si>
    <t>La entidad MCRD S.A.S. presenta los siguientes saldos contables:</t>
  </si>
  <si>
    <t>Pasivos y Patrimonio</t>
  </si>
  <si>
    <t>Bancos nacionales</t>
  </si>
  <si>
    <t>Equipo de computación y comunicaciones</t>
  </si>
  <si>
    <t>Total Pasivos</t>
  </si>
  <si>
    <t>Ingresos y Gastos</t>
  </si>
  <si>
    <t>Gastos de viaje - vendedores</t>
  </si>
  <si>
    <t>Comercio al por mayor y al por menor</t>
  </si>
  <si>
    <t>Total Costos y Gastos</t>
  </si>
  <si>
    <t>Ingresos financieros instrumentos derivados (no realizados)</t>
  </si>
  <si>
    <t>ICA deducible</t>
  </si>
  <si>
    <t>Depreciación fiscal</t>
  </si>
  <si>
    <t>Cálculo del impuesto diferido</t>
  </si>
  <si>
    <t>El siguiente cuadro resume el cálculo del impuesto diferido efectuado. Las notas al pie explican la aplicación de las definciones y principios contables de las normas sobre impuesto diferido, en el ejercicio planteado:</t>
  </si>
  <si>
    <t>Depreciación acumulada - Maquinaria y equipo</t>
  </si>
  <si>
    <t>Depreciación acumulada - Edificaciones</t>
  </si>
  <si>
    <t>Depreciación acumulada - Equipo de oficina</t>
  </si>
  <si>
    <t>Depreciación acumulada - Equipo de computación y comunicación</t>
  </si>
  <si>
    <t>Depreciación acumulada - Flota y equipo de transporte</t>
  </si>
  <si>
    <t>Aportes parafiscales y de seguridad social</t>
  </si>
  <si>
    <t>Análisis de las variaciones del período</t>
  </si>
  <si>
    <t>Información a revelar</t>
  </si>
  <si>
    <t>Total Impuesto a las ganancais (A + B)</t>
  </si>
  <si>
    <t>a)  Desagregación de los principales componentes del impuesto a las ganancias.</t>
  </si>
  <si>
    <t>b)  Conciliación entre la ganancia contable y el impuesto a las ganancias.</t>
  </si>
  <si>
    <t>c)  Detalle de activos y pasivos por impuestos diferidos.</t>
  </si>
  <si>
    <t>Los saldos de impuestos diferidos activos y pasivos para cada diferencia temporaria se presentan a continuación:</t>
  </si>
  <si>
    <t>Propiedades, planta y equipo</t>
  </si>
  <si>
    <t>Pasivo (activo) neto por impuestos diferidos</t>
  </si>
  <si>
    <r>
      <rPr>
        <b/>
        <sz val="12"/>
        <color theme="1"/>
        <rFont val="Calibri"/>
        <family val="2"/>
        <scheme val="minor"/>
      </rPr>
      <t>2.</t>
    </r>
    <r>
      <rPr>
        <sz val="12"/>
        <color theme="1"/>
        <rFont val="Calibri"/>
        <family val="2"/>
        <scheme val="minor"/>
      </rPr>
      <t xml:space="preserve"> La provisión fiscal de las cuentas por cobrar se detalla a continuación:</t>
    </r>
  </si>
  <si>
    <r>
      <rPr>
        <b/>
        <sz val="12"/>
        <color theme="1"/>
        <rFont val="Calibri"/>
        <family val="2"/>
        <scheme val="minor"/>
      </rPr>
      <t>3.</t>
    </r>
    <r>
      <rPr>
        <sz val="12"/>
        <color theme="1"/>
        <rFont val="Calibri"/>
        <family val="2"/>
        <scheme val="minor"/>
      </rPr>
      <t xml:space="preserve">  La entidad prestó dinero a sus empleados sin tasas de interés. El valor nominal de las cuentas por cobrar es de $1.500.000.000. En sus estados financieros, la entidad mide sus cuentas por cobrar a costo amortizado (valor presente). </t>
    </r>
  </si>
  <si>
    <r>
      <rPr>
        <b/>
        <sz val="12"/>
        <color theme="1"/>
        <rFont val="Calibri"/>
        <family val="2"/>
        <scheme val="minor"/>
      </rPr>
      <t>4.</t>
    </r>
    <r>
      <rPr>
        <sz val="12"/>
        <color theme="1"/>
        <rFont val="Calibri"/>
        <family val="2"/>
        <scheme val="minor"/>
      </rPr>
      <t xml:space="preserve"> Fiscalmente, el costo de los inventarios finales es el valor contable sin incluir la pérdida por deterioro.</t>
    </r>
  </si>
  <si>
    <r>
      <rPr>
        <b/>
        <sz val="12"/>
        <color theme="1"/>
        <rFont val="Calibri"/>
        <family val="2"/>
        <scheme val="minor"/>
      </rPr>
      <t>7.</t>
    </r>
    <r>
      <rPr>
        <sz val="12"/>
        <color theme="1"/>
        <rFont val="Calibri"/>
        <family val="2"/>
        <scheme val="minor"/>
      </rPr>
      <t xml:space="preserve"> Los ingresos por la valoración de los instrumentos derivados solo tributarán en el momento de la liquidación del instrumento.</t>
    </r>
  </si>
  <si>
    <r>
      <rPr>
        <b/>
        <sz val="12"/>
        <color theme="1"/>
        <rFont val="Calibri"/>
        <family val="2"/>
        <scheme val="minor"/>
      </rPr>
      <t>3.</t>
    </r>
    <r>
      <rPr>
        <sz val="12"/>
        <color theme="1"/>
        <rFont val="Calibri"/>
        <family val="2"/>
        <scheme val="minor"/>
      </rPr>
      <t xml:space="preserve"> El gasto o diferencial de $300.000.000 no genera un efecto impositivo en la medida en que el ingreso financiero de esta cuenta por cobrar (reversión del descuento a lo largo del periodo del recaudo) no es gravado con el impuesto de renta.</t>
    </r>
  </si>
  <si>
    <r>
      <rPr>
        <b/>
        <sz val="12"/>
        <color theme="1"/>
        <rFont val="Calibri"/>
        <family val="2"/>
        <scheme val="minor"/>
      </rPr>
      <t>5.</t>
    </r>
    <r>
      <rPr>
        <sz val="12"/>
        <color theme="1"/>
        <rFont val="Calibri"/>
        <family val="2"/>
        <scheme val="minor"/>
      </rPr>
      <t xml:space="preserve"> La diferencia temporaria surge por el exceso del valor contable del terreno, sobre el valor deducible fiscalmente en el futuro. Como se trata de un activo no depreciable, la base fiscal y la tarifa correspondiente serán las que apliquen a la venta del activo. Por esta razón, la tarifa será la del impuesto por ganancias ocasionales (10%). Es importante resaltar que, en estos casos, la base fiscal también debe considerar el autoavalúo para efectos del impuesto predial, puesto que este es un valor que se puede tomar como costo fiscal en caso de la venta del activo. El incremento de valor en el impuesto diferido durante el año resulta de una revaluación reconocida en el patrimonio y mostrada como parte de otro resultado integral. Por lo tanto, el impuesto diferido correspondiente a la revaluación también se muestra en el otro resultado integral. </t>
    </r>
  </si>
  <si>
    <r>
      <rPr>
        <b/>
        <sz val="12"/>
        <color theme="1"/>
        <rFont val="Calibri"/>
        <family val="2"/>
        <scheme val="minor"/>
      </rPr>
      <t>6.</t>
    </r>
    <r>
      <rPr>
        <sz val="12"/>
        <color theme="1"/>
        <rFont val="Calibri"/>
        <family val="2"/>
        <scheme val="minor"/>
      </rPr>
      <t xml:space="preserve"> Existe una diferencia temporaria entre el valor en libros y el importe (base) fiscal de las propiedades, planta y equipo, porque la recuperación de sus valores en libros a través de su uso generará importes a pagar (o deducir) superiores (inferiores) a los valores deducibles para efectos fiscales. La tarifa que se va a utilizar es la que corresponda al momento de la reversión de la diferencia. Como estas diferencias se revertirán en la medida en que el activo se deprecie, deberá calcularse una tarifa promedio que considere el plazo de deprecaición contable y fiscal de los activos. El anexo 1 detalla la forma en que se calculó la tarifa promedio para las propiedades, planta y equipo.</t>
    </r>
  </si>
  <si>
    <t>Es importante resaltar que la compensación (presentación neta) de los activos y pasivos por impuestos diferidos, es posible, siempre y cuando se cumplan las dos condiciones siguientes:</t>
  </si>
  <si>
    <t xml:space="preserve"> - Que se trate de la misma entidad y respecto de la misma autoridad fiscal. Esto implica normalmente que en los estados financieros consolidados no serán objeto de compensación los activos y pasivos por impuestos diferidos. Sin embargo, en los estados financieros de una entidad individual, generalmente se compensarán los activos y pasivos por impuesto diferidos, siempre que se cumpla el requisito siguiente.</t>
  </si>
  <si>
    <t>Para el ejercicio planteado, es evidente que se cumplen los criterios anteriores y, por tanto, los activos y pasivos se presentan (y también se reconocen) de manera compensada.</t>
  </si>
  <si>
    <t>Obsérvese que las normas contables no requieren que la reversión de las diferencias sea simultánea para que proceda su compensación (véase el párrafo 75 de la NIC 12).</t>
  </si>
  <si>
    <r>
      <rPr>
        <b/>
        <sz val="12"/>
        <color theme="1"/>
        <rFont val="Calibri"/>
        <family val="2"/>
        <scheme val="minor"/>
      </rPr>
      <t>4.</t>
    </r>
    <r>
      <rPr>
        <sz val="12"/>
        <color theme="1"/>
        <rFont val="Calibri"/>
        <family val="2"/>
        <scheme val="minor"/>
      </rPr>
      <t xml:space="preserve"> La diferencia de tasas del período calcula el valor del mayor o menor impuesto que se genera por efectos de que el ingreso no es gravado o el gasto no es deducible a la tarifa del período actual, sino a la tarifa de un período futuro. En la información a revelar se requerirá determinar el efecto en el impuesto a las ganancias, de la diferencia entre las tasas impositivas aplicables (ver literal b de la información a revelar).</t>
    </r>
  </si>
  <si>
    <t>A continuación, se presenta un modelo de notas a los estados financieros en donde se incorpora la principal información a revelar requerida por la norma sobre impuesto diferido.</t>
  </si>
  <si>
    <t>Pasivo por impuestos diferidos</t>
  </si>
  <si>
    <r>
      <rPr>
        <b/>
        <sz val="12"/>
        <color theme="1"/>
        <rFont val="Calibri"/>
        <family val="2"/>
        <scheme val="minor"/>
      </rPr>
      <t>1.</t>
    </r>
    <r>
      <rPr>
        <sz val="12"/>
        <color theme="1"/>
        <rFont val="Calibri"/>
        <family val="2"/>
        <scheme val="minor"/>
      </rPr>
      <t xml:space="preserve"> La definición de la base fiscal, la cual no necesariamente coincide con el valor patrimonial por el cual se declaran los bienes y las deudas.</t>
    </r>
  </si>
  <si>
    <r>
      <rPr>
        <b/>
        <sz val="12"/>
        <color theme="1"/>
        <rFont val="Calibri"/>
        <family val="2"/>
        <scheme val="minor"/>
      </rPr>
      <t>3.</t>
    </r>
    <r>
      <rPr>
        <sz val="12"/>
        <color theme="1"/>
        <rFont val="Calibri"/>
        <family val="2"/>
        <scheme val="minor"/>
      </rPr>
      <t xml:space="preserve"> La información a revelar requerida por la NIC 12 o la Sección 29 de la NIIF para las Pymes, implica el análisis de las variaciones del impuesto diferido durante el período. Estas pueden proceder de nuevas diferencias temporarias, de la reversión de las existentes o de cambios de tarifas.</t>
    </r>
  </si>
  <si>
    <r>
      <rPr>
        <b/>
        <sz val="12"/>
        <color theme="1"/>
        <rFont val="Calibri"/>
        <family val="2"/>
        <scheme val="minor"/>
      </rPr>
      <t>10.</t>
    </r>
    <r>
      <rPr>
        <sz val="12"/>
        <color theme="1"/>
        <rFont val="Calibri"/>
        <family val="2"/>
        <scheme val="minor"/>
      </rPr>
      <t xml:space="preserve"> Las provisiones para demandas no serán deducibles en el futuro por no tener relación de causalidad con la renta. Las provisiones de garantías serán deducibles cuando se atienda la reclamación.</t>
    </r>
  </si>
  <si>
    <t>Tarifa Nominal de Renta</t>
  </si>
  <si>
    <t>Para las diferencias temporarias que se revierten a lo largo del tiempo (por ejemplo, las diferencias en el valor depreciable de propiedades, planta y equipo), será necesario calcular un promedio de las tarifas aplicables en el período esperado de reversión de la diferencia. En ese caso, se calculó una tarifa promedio considerando la vida útil restante de los activos, porque este tipo de diferencias se revierten en la medida en que el activo se deprecia.</t>
  </si>
  <si>
    <t xml:space="preserve"> - Que los impuestos fueren compensables si se tratara de activos o pasivos por impuestos corrientes. Es decir, no se podrían compensar pasivos por impuesto diferidos de una ganancia ocasional de activos por impuestos diferidos generados por deducciones en rentas ordinarias.</t>
  </si>
  <si>
    <r>
      <rPr>
        <b/>
        <sz val="12"/>
        <color theme="1"/>
        <rFont val="Calibri"/>
        <family val="2"/>
        <scheme val="minor"/>
      </rPr>
      <t>2.</t>
    </r>
    <r>
      <rPr>
        <sz val="12"/>
        <color theme="1"/>
        <rFont val="Calibri"/>
        <family val="2"/>
        <scheme val="minor"/>
      </rPr>
      <t xml:space="preserve"> La tarifa a utilizar que, por tratarse de una tasa en el futuro, representa una estimación contable. Por eso, es necesario calcularla con toda la información disponible en la fecha de cálculo. Los activos que se recuperan a lo largo de varios períodos de tiempo representan un reto para el cálculo de la tarifa apropiada.</t>
    </r>
  </si>
  <si>
    <t>Superávit por revaluación (ORI)</t>
  </si>
  <si>
    <t>Valor fiscal 2020</t>
  </si>
  <si>
    <r>
      <rPr>
        <b/>
        <sz val="12"/>
        <color theme="1"/>
        <rFont val="Calibri"/>
        <family val="2"/>
        <scheme val="minor"/>
      </rPr>
      <t>6.</t>
    </r>
    <r>
      <rPr>
        <sz val="12"/>
        <color theme="1"/>
        <rFont val="Calibri"/>
        <family val="2"/>
        <scheme val="minor"/>
      </rPr>
      <t xml:space="preserve"> La entidad utiliza el modelo del costo para todos sus activos, con excepción del terreno que se mide por el modelo de revaluación. Al cierre de 2020 todas las diferencias entre el valor contable y el valor fiscal, incluyendo la correspondiente al terreno, obedecen a la utilización de la exención del costo atribuido en el Estado de Situación Financiera de Apertura (ESFA).  Las cifras fiscales de las propiedades, planta y equipo se resumen a continuación:</t>
    </r>
  </si>
  <si>
    <t>Impuesto de industria y comercio deducible en el 2020</t>
  </si>
  <si>
    <t>Aportes parafiscales y de seguridad social deducibles en el 2020</t>
  </si>
  <si>
    <t>Año 2020</t>
  </si>
  <si>
    <t>Por lo anterior, el reconocimiento contable para el período 2020, sería:</t>
  </si>
  <si>
    <t>Pasando al tema de las revelaciones, por medio del análisis de las variaciones del período se puede obtener la información solicitada por el estándar para Pymes para incorporar en las notas a los estados financieros. El anexo 3 muestra la descomposición del ajuste que se determinó realizar por el año 2020, diferenciando la porción de éste que proviene de nuevas diferencias temporarias, de la parte que corresponde al cambio de las tarifas.</t>
  </si>
  <si>
    <r>
      <rPr>
        <b/>
        <sz val="12"/>
        <color theme="1"/>
        <rFont val="Calibri"/>
        <family val="2"/>
        <scheme val="minor"/>
      </rPr>
      <t>1.</t>
    </r>
    <r>
      <rPr>
        <sz val="12"/>
        <color theme="1"/>
        <rFont val="Calibri"/>
        <family val="2"/>
        <scheme val="minor"/>
      </rPr>
      <t xml:space="preserve"> Al cierre del 2021, en cumplimiento de la norma sobre ingresos de actividades ordinarias, la entidad redujo sus ingresos por $440.145.661 para reconocer los descuentos condicionados que espera que los clientes se tomen en el 2021. Los descuentos tendrán efecto fiscal en 2021.</t>
    </r>
  </si>
  <si>
    <t>Valor fiscal 2021</t>
  </si>
  <si>
    <r>
      <rPr>
        <b/>
        <sz val="12"/>
        <color theme="1"/>
        <rFont val="Calibri"/>
        <family val="2"/>
        <scheme val="minor"/>
      </rPr>
      <t>5.</t>
    </r>
    <r>
      <rPr>
        <sz val="12"/>
        <color theme="1"/>
        <rFont val="Calibri"/>
        <family val="2"/>
        <scheme val="minor"/>
      </rPr>
      <t xml:space="preserve"> Durante el año 2021, la entidad reconoció una ganancia en la revaluación del terreno por valor de $400.000.000. De acuerdo con las NIF, esta ganancia se acumula en el superávit por revaluación y se muestra como parte del otro resultado integral.</t>
    </r>
  </si>
  <si>
    <t>Las vidas útiles restantes promedio de los activos son: edificaciones 30 años, maquinaria 15 años, equipo de oficina 15 años, equipo de cómputo 5 años y equipo de transporte 12 años.  El terreno fue adquirido en el 2010.</t>
  </si>
  <si>
    <r>
      <rPr>
        <b/>
        <sz val="12"/>
        <color theme="1"/>
        <rFont val="Calibri"/>
        <family val="2"/>
        <scheme val="minor"/>
      </rPr>
      <t>8.</t>
    </r>
    <r>
      <rPr>
        <sz val="12"/>
        <color theme="1"/>
        <rFont val="Calibri"/>
        <family val="2"/>
        <scheme val="minor"/>
      </rPr>
      <t xml:space="preserve"> De los aportes de nómina por pagar, $8.000.000 serán efectivamente pagados en el año gravable 2022.</t>
    </r>
  </si>
  <si>
    <r>
      <rPr>
        <b/>
        <sz val="12"/>
        <color theme="1"/>
        <rFont val="Calibri"/>
        <family val="2"/>
        <scheme val="minor"/>
      </rPr>
      <t>9.</t>
    </r>
    <r>
      <rPr>
        <sz val="12"/>
        <color theme="1"/>
        <rFont val="Calibri"/>
        <family val="2"/>
        <scheme val="minor"/>
      </rPr>
      <t xml:space="preserve"> El saldo del impuesto de industria y comercio por pagar será efectivamente pagado en el año gravable 2022.</t>
    </r>
  </si>
  <si>
    <r>
      <rPr>
        <b/>
        <sz val="12"/>
        <color theme="1"/>
        <rFont val="Calibri"/>
        <family val="2"/>
        <scheme val="minor"/>
      </rPr>
      <t>11.</t>
    </r>
    <r>
      <rPr>
        <sz val="12"/>
        <color theme="1"/>
        <rFont val="Calibri"/>
        <family val="2"/>
        <scheme val="minor"/>
      </rPr>
      <t xml:space="preserve"> El pasivo por impuestos diferidos que viene registrado corresponde al calculado en el 2020. Los datos relevantes son los siguientes:</t>
    </r>
  </si>
  <si>
    <r>
      <rPr>
        <b/>
        <sz val="12"/>
        <color theme="1"/>
        <rFont val="Calibri"/>
        <family val="2"/>
        <scheme val="minor"/>
      </rPr>
      <t>12.</t>
    </r>
    <r>
      <rPr>
        <sz val="12"/>
        <color theme="1"/>
        <rFont val="Calibri"/>
        <family val="2"/>
        <scheme val="minor"/>
      </rPr>
      <t xml:space="preserve"> La provisión del impuesto corriente por el año 2021 fue calculada así:</t>
    </r>
  </si>
  <si>
    <t>Matriz para el cálculo del impuesto diferido año 2021</t>
  </si>
  <si>
    <r>
      <t>*</t>
    </r>
    <r>
      <rPr>
        <b/>
        <sz val="12"/>
        <color theme="1"/>
        <rFont val="Calibri"/>
        <family val="2"/>
        <scheme val="minor"/>
      </rPr>
      <t>NOTA:</t>
    </r>
    <r>
      <rPr>
        <sz val="12"/>
        <color theme="1"/>
        <rFont val="Calibri"/>
        <family val="2"/>
        <scheme val="minor"/>
      </rPr>
      <t xml:space="preserve"> En el anexo 1 del presente documento se detalla el cálculo de la tarifa aplicada para la determinación del impuesto a las ganancias diferido a incluir en los estados financieros del año 2021. Este cálculo debe tener en cuenta las disposiciones relacionadas con las tarifas del Impuesto sobre la Renta y Complemtarios del estatuto tributario. Lo anterior, debido a que los párrafos 29.27 y 29.28 de la NIIF para las Pymes, y el párrafo 46 de la NIC 12, indican que se deben utilizar las tasas impositivas y la legislación fiscal que hayan sido aprobadas, o cuyo proceso esté prácticamente terminado, para la fecha de presentación que sean congruentes con la forma y tiempo en que se espere se reviertan las diferencias temporarias que presenta la entidad, es decir, las tasas fiscales a utilizar en los períodos futuros en los cuales se presente la mencionada reversión.</t>
    </r>
  </si>
  <si>
    <r>
      <rPr>
        <b/>
        <sz val="12"/>
        <color theme="1"/>
        <rFont val="Calibri"/>
        <family val="2"/>
        <scheme val="minor"/>
      </rPr>
      <t>1.</t>
    </r>
    <r>
      <rPr>
        <sz val="12"/>
        <color theme="1"/>
        <rFont val="Calibri"/>
        <family val="2"/>
        <scheme val="minor"/>
      </rPr>
      <t xml:space="preserve"> La base fiscal de la provisión para devoluciones (presentada como un menor valor de las cuentas por cobrar) es igual al valor contable, menos el valor que será imputable en el futuro (el mismo valor contable). Por lo tanto, su base fiscal es $0 y existe una diferencia temporaria. La tarifa será la correspondiente al año 2022 cuando se espera que la diferencia se revierta. En el anexo 1 se explica el cálculo de la tarifa. </t>
    </r>
  </si>
  <si>
    <r>
      <rPr>
        <b/>
        <sz val="12"/>
        <color theme="1"/>
        <rFont val="Calibri"/>
        <family val="2"/>
        <scheme val="minor"/>
      </rPr>
      <t>2.</t>
    </r>
    <r>
      <rPr>
        <sz val="12"/>
        <color theme="1"/>
        <rFont val="Calibri"/>
        <family val="2"/>
        <scheme val="minor"/>
      </rPr>
      <t xml:space="preserve"> Como el deterioro contable es superior a la provisión establecida fiscalmente para las cuentas por cobrar a clientes, la entidad tendrá derecho a deducir fiscalmente este exceso en el futuro, bien sea como parte de la provisión fiscal o, en su efecto, por la dedución por cartera manifiestamente perdida o sin valor. Por lo tanto, existe una diferencia temporaria deducible que genera un activo por impuesto diferido. Para el ejercicio se asume que la diferencia se revertirá al año siguiente, y por tanto, se utilizará la tarifa esperada para el 2022. </t>
    </r>
  </si>
  <si>
    <r>
      <rPr>
        <b/>
        <sz val="12"/>
        <color theme="1"/>
        <rFont val="Calibri"/>
        <family val="2"/>
        <scheme val="minor"/>
      </rPr>
      <t>4.</t>
    </r>
    <r>
      <rPr>
        <sz val="12"/>
        <color theme="1"/>
        <rFont val="Calibri"/>
        <family val="2"/>
        <scheme val="minor"/>
      </rPr>
      <t xml:space="preserve"> La base fiscal, es decir, el valor que será deducible fiscalmente en el futuro (2022), es el costo fiscal del inventario que no incluye la pérdida por deterioro. Por lo tanto, la pérdida será deducible como parte del costo de ventas, existiendo una diferencia temporaria deducible que genera un activo por impuesto diferido.</t>
    </r>
  </si>
  <si>
    <r>
      <rPr>
        <b/>
        <sz val="12"/>
        <color theme="1"/>
        <rFont val="Calibri"/>
        <family val="2"/>
        <scheme val="minor"/>
      </rPr>
      <t>7.</t>
    </r>
    <r>
      <rPr>
        <sz val="12"/>
        <color theme="1"/>
        <rFont val="Calibri"/>
        <family val="2"/>
        <scheme val="minor"/>
      </rPr>
      <t xml:space="preserve"> Los instrumentos derivados activos son contratos reconocidos para efectos contables que suponen una ganancia. Fiscalmente, la ganancia aparecerá cuando el contrato sea liquidado. Por esta razón, la base fiscal del activo es $0 y la diferencia temporaria genera un pasivo por impuesto diferido considerando que la liquidación del contrato es en el 2022.</t>
    </r>
  </si>
  <si>
    <r>
      <rPr>
        <b/>
        <sz val="12"/>
        <color theme="1"/>
        <rFont val="Calibri"/>
        <family val="2"/>
        <scheme val="minor"/>
      </rPr>
      <t>8.</t>
    </r>
    <r>
      <rPr>
        <sz val="12"/>
        <color theme="1"/>
        <rFont val="Calibri"/>
        <family val="2"/>
        <scheme val="minor"/>
      </rPr>
      <t xml:space="preserve"> La base fiscal del pasivo es el valor contable menos lo que será deducible en el futuro. Como existe una deducción pendiente respecto de los aportes parafiscales y de seguridad social (aquellos que no fueron pagados al cierre del periodo), la diferencia temporaria es igual a la deducción futura. El impuesto diferido activo resultante está calculado con la tarifa del 2022.</t>
    </r>
  </si>
  <si>
    <r>
      <rPr>
        <b/>
        <sz val="12"/>
        <color theme="1"/>
        <rFont val="Calibri"/>
        <family val="2"/>
        <scheme val="minor"/>
      </rPr>
      <t>9.</t>
    </r>
    <r>
      <rPr>
        <sz val="12"/>
        <color theme="1"/>
        <rFont val="Calibri"/>
        <family val="2"/>
        <scheme val="minor"/>
      </rPr>
      <t xml:space="preserve"> La base fiscal del pasivo es el valor contable menos lo que será deducible en el futuro. Como existe una deducción pendiente respecto del impuesto de industria y comercio que no fue pagado al cierre del periodo, la diferencia temporaria es igual a la deducción futura. El impuesto diferido activo resultante está calculado con la tarifa del 2022.</t>
    </r>
  </si>
  <si>
    <r>
      <rPr>
        <b/>
        <sz val="12"/>
        <color theme="1"/>
        <rFont val="Calibri"/>
        <family val="2"/>
        <scheme val="minor"/>
      </rPr>
      <t>10.</t>
    </r>
    <r>
      <rPr>
        <sz val="12"/>
        <color theme="1"/>
        <rFont val="Calibri"/>
        <family val="2"/>
        <scheme val="minor"/>
      </rPr>
      <t xml:space="preserve"> Provisiones: La base fiscal del pasivo es el valor contable menos lo que será deducible en el futuro. Como el pago que se espera hacer no será deducible en el futuro, la base fiscal es igual al valor contable. No se reconoce entonces el impuesto diferido; Garantías: La base fiscal del pasivo es el valor contable menos lo que será deducible en el futuro. Como el valor provisionado será deducible en el futuro, existe una diferencia temporaria igual al valor contable del pasivo. El impuesto diferido se calcula considerando que la diferencia se revierte en el 2022.</t>
    </r>
  </si>
  <si>
    <t>2027 a 2051</t>
  </si>
  <si>
    <r>
      <t>NOTAS: *</t>
    </r>
    <r>
      <rPr>
        <sz val="12"/>
        <color theme="1"/>
        <rFont val="Calibri"/>
        <family val="2"/>
        <scheme val="minor"/>
      </rPr>
      <t>1. Este cuadro se construye con las tarifas del impuesto sobre la renta aplicables para el año 2022 para personas jurídicas, de acuerdo con lo establecido en el artículo 240 del Estatuto Tributario *2. Corresponden al promedio simple de las tarifas que se encuentran desde la columna 2022, hasta la columna 2027 a 2051.</t>
    </r>
  </si>
  <si>
    <t>Año 2021</t>
  </si>
  <si>
    <t>El valor a reconocer en el año resulta de la diferencia entre el valor contabilizado al cierre del período 2020 y el valor calculado para el cierre del 2021. En este caso, debe reconocerse una disminución en el pasivo por la suma de $23.772.816. Como existe un incremento, un impuesto diferido (pasivo) que se reconoce en el otro resultado integral, la distribución contable del valor para reconocer sería la siguiente:</t>
  </si>
  <si>
    <t>Valor a reconocer 2021</t>
  </si>
  <si>
    <r>
      <rPr>
        <b/>
        <sz val="12"/>
        <color theme="1"/>
        <rFont val="Calibri"/>
        <family val="2"/>
        <scheme val="minor"/>
      </rPr>
      <t>1.</t>
    </r>
    <r>
      <rPr>
        <sz val="12"/>
        <color theme="1"/>
        <rFont val="Calibri"/>
        <family val="2"/>
        <scheme val="minor"/>
      </rPr>
      <t xml:space="preserve"> El ajuste que se reconoce en el 2021 proviene de dos variaciones que se explican en el cuadro anterior. En primer lugar, el ajuste corresponde a nuevas diferencias temporarias que surgen dentro del período o a reversiones de diferencias temporarias que aparecen en períodos anteriores. Por eso, la columna que detalla la variación de la diferencia temporaria resulta de comparar la diferencia temporaria del 2021 con aquella existente en el 2020 (ver anexo 2).</t>
    </r>
  </si>
  <si>
    <r>
      <rPr>
        <b/>
        <sz val="12"/>
        <color theme="1"/>
        <rFont val="Calibri"/>
        <family val="2"/>
        <scheme val="minor"/>
      </rPr>
      <t>2.</t>
    </r>
    <r>
      <rPr>
        <sz val="12"/>
        <color theme="1"/>
        <rFont val="Calibri"/>
        <family val="2"/>
        <scheme val="minor"/>
      </rPr>
      <t xml:space="preserve"> El ajuste por vairación de la diferencia resulta de multiplicar la variación de la diferencia temporaria (1) por la tarifa a la cual se calculó el impuesto en el año 2021.</t>
    </r>
  </si>
  <si>
    <r>
      <rPr>
        <b/>
        <sz val="12"/>
        <color theme="1"/>
        <rFont val="Calibri"/>
        <family val="2"/>
        <scheme val="minor"/>
      </rPr>
      <t>3.</t>
    </r>
    <r>
      <rPr>
        <sz val="12"/>
        <color theme="1"/>
        <rFont val="Calibri"/>
        <family val="2"/>
        <scheme val="minor"/>
      </rPr>
      <t xml:space="preserve"> El ajuste por cambio de tarifa resulta de comparar el saldo de la diferencia temporaria en el año anterior, por la variación de las tasas entre el 2020 y el 2021.</t>
    </r>
  </si>
  <si>
    <t>El gasto (ingreso) por impuesto a las ganancias, para los períodos presentados se detalla a continuación (se omite intencionalmente la información comparativa del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</si>
</sst>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164" formatCode="dd/mm/yyyy;@"/>
    <numFmt numFmtId="165" formatCode="0.0000%"/>
    <numFmt numFmtId="166" formatCode="0.00000%"/>
    <numFmt numFmtId="167" formatCode="0.00000000%"/>
  </numFmts>
  <fonts count="15"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b/>
      <sz val="12"/>
      <color rgb="FFC00000"/>
      <name val="Calibri"/>
      <family val="2"/>
      <scheme val="minor"/>
    </font>
    <font>
      <b/>
      <sz val="14"/>
      <color rgb="FFC00000"/>
      <name val="Calibri"/>
      <family val="2"/>
      <scheme val="minor"/>
    </font>
    <font>
      <b/>
      <u/>
      <sz val="12"/>
      <color theme="1"/>
      <name val="Calibri"/>
      <family val="2"/>
      <scheme val="minor"/>
    </font>
    <font>
      <b/>
      <sz val="12"/>
      <color theme="8" tint="-0.249977111117893"/>
      <name val="Calibri"/>
      <family val="2"/>
      <scheme val="minor"/>
    </font>
    <font>
      <b/>
      <sz val="12"/>
      <color rgb="FFFF0000"/>
      <name val="Calibri"/>
      <family val="2"/>
      <scheme val="minor"/>
    </font>
    <font>
      <sz val="12"/>
      <color theme="5" tint="0.59999389629810485"/>
      <name val="Calibri"/>
      <family val="2"/>
      <scheme val="minor"/>
    </font>
    <font>
      <sz val="12"/>
      <color theme="0"/>
      <name val="Calibri"/>
      <family val="2"/>
      <scheme val="minor"/>
    </font>
    <font>
      <b/>
      <sz val="12"/>
      <color theme="0" tint="-0.1499984740745262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F00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dotted">
        <color auto="1"/>
      </right>
      <top style="thin">
        <color auto="1"/>
      </top>
      <bottom style="dotted">
        <color auto="1"/>
      </bottom>
      <diagonal/>
    </border>
    <border>
      <left style="thin">
        <color auto="1"/>
      </left>
      <right style="dotted">
        <color auto="1"/>
      </right>
      <top style="thin">
        <color auto="1"/>
      </top>
      <bottom style="thin">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diagonal/>
    </border>
  </borders>
  <cellStyleXfs count="25">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37">
    <xf numFmtId="0" fontId="0" fillId="0" borderId="0" xfId="0"/>
    <xf numFmtId="3" fontId="0" fillId="0" borderId="0" xfId="0" applyNumberFormat="1"/>
    <xf numFmtId="0" fontId="3" fillId="0" borderId="0" xfId="0" applyFont="1"/>
    <xf numFmtId="3" fontId="3" fillId="0" borderId="0" xfId="0" applyNumberFormat="1" applyFont="1"/>
    <xf numFmtId="0" fontId="0" fillId="0" borderId="0" xfId="0" applyAlignment="1">
      <alignment horizontal="left"/>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xf>
    <xf numFmtId="0" fontId="0" fillId="0" borderId="0" xfId="0" applyAlignment="1">
      <alignment horizontal="left" wrapText="1"/>
    </xf>
    <xf numFmtId="0" fontId="0" fillId="0" borderId="0" xfId="0" applyAlignment="1">
      <alignment wrapText="1"/>
    </xf>
    <xf numFmtId="9" fontId="0" fillId="0" borderId="0" xfId="2" applyFont="1"/>
    <xf numFmtId="165" fontId="0" fillId="0" borderId="0" xfId="2" applyNumberFormat="1" applyFont="1"/>
    <xf numFmtId="42" fontId="0" fillId="0" borderId="0" xfId="0" applyNumberFormat="1"/>
    <xf numFmtId="42" fontId="2" fillId="0" borderId="0" xfId="0" applyNumberFormat="1" applyFont="1"/>
    <xf numFmtId="42" fontId="2" fillId="0" borderId="0" xfId="1" applyFont="1"/>
    <xf numFmtId="42" fontId="3" fillId="0" borderId="0" xfId="0" applyNumberFormat="1" applyFont="1"/>
    <xf numFmtId="3" fontId="3" fillId="0" borderId="0" xfId="0" applyNumberFormat="1" applyFont="1" applyAlignment="1">
      <alignment horizontal="left"/>
    </xf>
    <xf numFmtId="3" fontId="3" fillId="0" borderId="0" xfId="0" applyNumberFormat="1" applyFont="1" applyAlignment="1">
      <alignment horizontal="center"/>
    </xf>
    <xf numFmtId="0" fontId="4" fillId="0" borderId="0" xfId="0" applyFont="1"/>
    <xf numFmtId="0" fontId="3" fillId="0" borderId="0" xfId="0" applyFont="1" applyAlignment="1">
      <alignment wrapText="1"/>
    </xf>
    <xf numFmtId="0" fontId="0" fillId="0" borderId="0" xfId="0" applyAlignment="1"/>
    <xf numFmtId="0" fontId="0" fillId="0" borderId="0" xfId="0" applyAlignment="1">
      <alignment horizontal="center"/>
    </xf>
    <xf numFmtId="0" fontId="0" fillId="0" borderId="0" xfId="0" applyAlignment="1">
      <alignment horizontal="left" wrapText="1"/>
    </xf>
    <xf numFmtId="0" fontId="7" fillId="0" borderId="0" xfId="0" applyFont="1" applyAlignment="1">
      <alignment horizontal="left"/>
    </xf>
    <xf numFmtId="0" fontId="8" fillId="0" borderId="0" xfId="0" applyFont="1"/>
    <xf numFmtId="0" fontId="9" fillId="0" borderId="0" xfId="0" applyFont="1"/>
    <xf numFmtId="10" fontId="0" fillId="0" borderId="0" xfId="0" applyNumberFormat="1"/>
    <xf numFmtId="0" fontId="8" fillId="0" borderId="0" xfId="0" applyFont="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0" fontId="0" fillId="0" borderId="0" xfId="0" applyFill="1"/>
    <xf numFmtId="3" fontId="0" fillId="2" borderId="0" xfId="0" applyNumberFormat="1" applyFill="1"/>
    <xf numFmtId="3" fontId="0" fillId="3" borderId="0" xfId="0" applyNumberFormat="1" applyFill="1" applyBorder="1"/>
    <xf numFmtId="3" fontId="0" fillId="0" borderId="20" xfId="0" applyNumberFormat="1" applyFont="1" applyBorder="1"/>
    <xf numFmtId="0" fontId="0" fillId="0" borderId="6" xfId="0" applyBorder="1" applyAlignment="1">
      <alignment horizontal="center"/>
    </xf>
    <xf numFmtId="0" fontId="0" fillId="0" borderId="9" xfId="0" applyBorder="1" applyAlignment="1">
      <alignment horizontal="center"/>
    </xf>
    <xf numFmtId="0" fontId="0" fillId="0" borderId="23" xfId="0" applyBorder="1"/>
    <xf numFmtId="3" fontId="0" fillId="0" borderId="23" xfId="0" applyNumberFormat="1" applyBorder="1"/>
    <xf numFmtId="0" fontId="0" fillId="0" borderId="18" xfId="0" applyBorder="1" applyAlignment="1">
      <alignment horizontal="center"/>
    </xf>
    <xf numFmtId="0" fontId="0" fillId="0" borderId="15" xfId="0" applyBorder="1"/>
    <xf numFmtId="3" fontId="0" fillId="0" borderId="15" xfId="0" applyNumberFormat="1" applyBorder="1"/>
    <xf numFmtId="3" fontId="0" fillId="0" borderId="17" xfId="0" applyNumberFormat="1" applyBorder="1"/>
    <xf numFmtId="0" fontId="0" fillId="0" borderId="21" xfId="0" applyBorder="1" applyAlignment="1">
      <alignment horizontal="center"/>
    </xf>
    <xf numFmtId="0" fontId="0" fillId="0" borderId="25" xfId="0" applyBorder="1"/>
    <xf numFmtId="3" fontId="0" fillId="0" borderId="25" xfId="0" applyNumberFormat="1" applyBorder="1"/>
    <xf numFmtId="3" fontId="0" fillId="0" borderId="20" xfId="0" applyNumberFormat="1" applyBorder="1"/>
    <xf numFmtId="0" fontId="0" fillId="0" borderId="23" xfId="0" applyFont="1" applyBorder="1"/>
    <xf numFmtId="0" fontId="3" fillId="0" borderId="1" xfId="0" applyFont="1" applyBorder="1"/>
    <xf numFmtId="0" fontId="0" fillId="0" borderId="21" xfId="0" applyFont="1" applyBorder="1" applyAlignment="1">
      <alignment horizontal="center"/>
    </xf>
    <xf numFmtId="0" fontId="0" fillId="0" borderId="25" xfId="0" applyFont="1" applyBorder="1"/>
    <xf numFmtId="3" fontId="0" fillId="0" borderId="25" xfId="0" applyNumberFormat="1" applyFont="1" applyBorder="1"/>
    <xf numFmtId="0" fontId="3" fillId="5" borderId="11" xfId="0" applyFont="1" applyFill="1" applyBorder="1"/>
    <xf numFmtId="3" fontId="3" fillId="5" borderId="1" xfId="0" applyNumberFormat="1" applyFont="1" applyFill="1" applyBorder="1"/>
    <xf numFmtId="3" fontId="3" fillId="5" borderId="14" xfId="0" applyNumberFormat="1" applyFont="1" applyFill="1" applyBorder="1"/>
    <xf numFmtId="0" fontId="3" fillId="5" borderId="14" xfId="0" applyFont="1" applyFill="1" applyBorder="1" applyAlignment="1">
      <alignment horizontal="center"/>
    </xf>
    <xf numFmtId="0" fontId="0" fillId="5" borderId="14" xfId="0" applyFill="1" applyBorder="1" applyAlignment="1">
      <alignment horizontal="center"/>
    </xf>
    <xf numFmtId="0" fontId="0" fillId="0" borderId="0" xfId="0" applyFill="1" applyAlignment="1">
      <alignment horizontal="center"/>
    </xf>
    <xf numFmtId="3" fontId="0" fillId="0" borderId="0" xfId="0" applyNumberFormat="1" applyFill="1"/>
    <xf numFmtId="0" fontId="0" fillId="0" borderId="4" xfId="0" applyBorder="1" applyAlignment="1">
      <alignment horizontal="center"/>
    </xf>
    <xf numFmtId="0" fontId="3" fillId="8" borderId="14" xfId="0" applyFont="1" applyFill="1" applyBorder="1" applyAlignment="1">
      <alignment horizontal="center"/>
    </xf>
    <xf numFmtId="3" fontId="3" fillId="8" borderId="14" xfId="0" applyNumberFormat="1" applyFont="1" applyFill="1" applyBorder="1"/>
    <xf numFmtId="0" fontId="3" fillId="5" borderId="3" xfId="0" applyFont="1" applyFill="1" applyBorder="1" applyAlignment="1">
      <alignment horizontal="center"/>
    </xf>
    <xf numFmtId="0" fontId="3" fillId="5" borderId="4" xfId="0" applyFont="1" applyFill="1" applyBorder="1" applyAlignment="1">
      <alignment horizontal="center"/>
    </xf>
    <xf numFmtId="3" fontId="0" fillId="3" borderId="6" xfId="0" applyNumberFormat="1" applyFill="1" applyBorder="1"/>
    <xf numFmtId="3" fontId="0" fillId="3" borderId="8" xfId="0" applyNumberFormat="1" applyFill="1" applyBorder="1"/>
    <xf numFmtId="0" fontId="3" fillId="9" borderId="4" xfId="0" applyFont="1" applyFill="1" applyBorder="1" applyAlignment="1">
      <alignment horizontal="center"/>
    </xf>
    <xf numFmtId="3" fontId="0" fillId="6" borderId="6" xfId="0" applyNumberFormat="1" applyFill="1" applyBorder="1"/>
    <xf numFmtId="3" fontId="0" fillId="6" borderId="9" xfId="0" applyNumberFormat="1" applyFill="1" applyBorder="1"/>
    <xf numFmtId="0" fontId="0" fillId="2" borderId="2" xfId="0" applyFill="1" applyBorder="1"/>
    <xf numFmtId="0" fontId="0" fillId="2" borderId="3" xfId="0" applyFill="1" applyBorder="1"/>
    <xf numFmtId="0" fontId="0" fillId="2" borderId="5" xfId="0" applyFill="1" applyBorder="1"/>
    <xf numFmtId="0" fontId="0" fillId="2" borderId="0" xfId="0" applyFill="1" applyBorder="1"/>
    <xf numFmtId="0" fontId="0" fillId="2" borderId="7" xfId="0" applyFill="1" applyBorder="1"/>
    <xf numFmtId="0" fontId="0" fillId="2" borderId="8" xfId="0" applyFill="1" applyBorder="1"/>
    <xf numFmtId="0" fontId="3" fillId="2" borderId="5" xfId="0" applyFont="1" applyFill="1" applyBorder="1"/>
    <xf numFmtId="0" fontId="0" fillId="10" borderId="2" xfId="0" applyFill="1" applyBorder="1"/>
    <xf numFmtId="0" fontId="0" fillId="10" borderId="3" xfId="0" applyFill="1" applyBorder="1"/>
    <xf numFmtId="0" fontId="0" fillId="10" borderId="0" xfId="0" applyFill="1" applyBorder="1"/>
    <xf numFmtId="0" fontId="0" fillId="10" borderId="8" xfId="0" applyFill="1" applyBorder="1"/>
    <xf numFmtId="3" fontId="3" fillId="9" borderId="11" xfId="0" applyNumberFormat="1" applyFont="1" applyFill="1" applyBorder="1"/>
    <xf numFmtId="0" fontId="3" fillId="2" borderId="10" xfId="0" applyFont="1" applyFill="1" applyBorder="1"/>
    <xf numFmtId="0" fontId="0" fillId="10" borderId="24" xfId="0" applyFill="1" applyBorder="1"/>
    <xf numFmtId="3" fontId="0" fillId="3" borderId="24" xfId="0" applyNumberFormat="1" applyFill="1" applyBorder="1"/>
    <xf numFmtId="0" fontId="0" fillId="10" borderId="23" xfId="0" applyFill="1" applyBorder="1" applyAlignment="1">
      <alignment horizontal="center"/>
    </xf>
    <xf numFmtId="0" fontId="0" fillId="10" borderId="23" xfId="0" applyFill="1" applyBorder="1"/>
    <xf numFmtId="3" fontId="0" fillId="3" borderId="23" xfId="0" applyNumberFormat="1" applyFill="1" applyBorder="1"/>
    <xf numFmtId="0" fontId="0" fillId="10" borderId="15" xfId="0" applyFill="1" applyBorder="1" applyAlignment="1">
      <alignment horizontal="center"/>
    </xf>
    <xf numFmtId="0" fontId="0" fillId="10" borderId="15" xfId="0" applyFill="1" applyBorder="1"/>
    <xf numFmtId="3" fontId="0" fillId="3" borderId="15" xfId="0" applyNumberFormat="1" applyFill="1" applyBorder="1"/>
    <xf numFmtId="3" fontId="0" fillId="6" borderId="18" xfId="0" applyNumberFormat="1" applyFill="1" applyBorder="1"/>
    <xf numFmtId="0" fontId="0" fillId="10" borderId="25" xfId="0" applyFill="1" applyBorder="1" applyAlignment="1">
      <alignment horizontal="center"/>
    </xf>
    <xf numFmtId="0" fontId="0" fillId="10" borderId="25" xfId="0" applyFill="1" applyBorder="1"/>
    <xf numFmtId="3" fontId="0" fillId="3" borderId="25" xfId="0" applyNumberFormat="1" applyFill="1" applyBorder="1"/>
    <xf numFmtId="3" fontId="0" fillId="6" borderId="21" xfId="0" applyNumberFormat="1" applyFill="1" applyBorder="1"/>
    <xf numFmtId="0" fontId="3" fillId="2" borderId="11" xfId="0" applyFont="1" applyFill="1" applyBorder="1"/>
    <xf numFmtId="3" fontId="0" fillId="10" borderId="15" xfId="0" applyNumberFormat="1" applyFill="1" applyBorder="1" applyAlignment="1">
      <alignment vertical="center"/>
    </xf>
    <xf numFmtId="3" fontId="0" fillId="10" borderId="18" xfId="0" applyNumberFormat="1" applyFill="1" applyBorder="1" applyAlignment="1">
      <alignment vertical="center"/>
    </xf>
    <xf numFmtId="3" fontId="0" fillId="10" borderId="25" xfId="0" applyNumberFormat="1" applyFill="1" applyBorder="1" applyAlignment="1">
      <alignment vertical="center"/>
    </xf>
    <xf numFmtId="3" fontId="0" fillId="10" borderId="21" xfId="0" applyNumberFormat="1" applyFill="1" applyBorder="1" applyAlignment="1">
      <alignment vertical="center"/>
    </xf>
    <xf numFmtId="3" fontId="0" fillId="10" borderId="24" xfId="0" applyNumberFormat="1" applyFill="1" applyBorder="1" applyAlignment="1">
      <alignment vertical="center"/>
    </xf>
    <xf numFmtId="3" fontId="0" fillId="10" borderId="6" xfId="0" applyNumberFormat="1" applyFill="1" applyBorder="1" applyAlignment="1">
      <alignment vertical="center"/>
    </xf>
    <xf numFmtId="3" fontId="3" fillId="2" borderId="1" xfId="0" applyNumberFormat="1" applyFont="1" applyFill="1" applyBorder="1" applyAlignment="1">
      <alignment vertical="center"/>
    </xf>
    <xf numFmtId="9" fontId="3" fillId="2" borderId="1" xfId="0" applyNumberFormat="1" applyFont="1" applyFill="1" applyBorder="1" applyAlignment="1">
      <alignment vertical="center"/>
    </xf>
    <xf numFmtId="3" fontId="3" fillId="2" borderId="11" xfId="0" applyNumberFormat="1" applyFont="1" applyFill="1" applyBorder="1" applyAlignment="1">
      <alignment vertical="center"/>
    </xf>
    <xf numFmtId="0" fontId="3" fillId="10" borderId="2" xfId="0" applyFont="1" applyFill="1" applyBorder="1"/>
    <xf numFmtId="0" fontId="3" fillId="10" borderId="3" xfId="0" applyFont="1" applyFill="1" applyBorder="1"/>
    <xf numFmtId="3" fontId="3" fillId="10" borderId="3" xfId="0" applyNumberFormat="1" applyFont="1" applyFill="1" applyBorder="1"/>
    <xf numFmtId="0" fontId="3" fillId="10" borderId="4" xfId="0" applyFont="1" applyFill="1" applyBorder="1"/>
    <xf numFmtId="3" fontId="3" fillId="10" borderId="0" xfId="0" applyNumberFormat="1" applyFont="1" applyFill="1" applyBorder="1"/>
    <xf numFmtId="0" fontId="3" fillId="10" borderId="6" xfId="0" applyFont="1" applyFill="1" applyBorder="1"/>
    <xf numFmtId="3" fontId="0" fillId="10" borderId="0" xfId="0" applyNumberFormat="1" applyFont="1" applyFill="1" applyBorder="1"/>
    <xf numFmtId="0" fontId="0" fillId="10" borderId="6" xfId="0" applyFill="1" applyBorder="1"/>
    <xf numFmtId="3" fontId="0" fillId="10" borderId="0" xfId="0" applyNumberFormat="1" applyFill="1" applyBorder="1"/>
    <xf numFmtId="3" fontId="0" fillId="10" borderId="8" xfId="0" applyNumberFormat="1" applyFill="1" applyBorder="1"/>
    <xf numFmtId="3" fontId="3" fillId="10" borderId="8" xfId="0" applyNumberFormat="1" applyFont="1" applyFill="1" applyBorder="1"/>
    <xf numFmtId="0" fontId="3" fillId="2" borderId="10" xfId="0" applyFont="1" applyFill="1" applyBorder="1" applyAlignment="1">
      <alignment horizontal="left" wrapText="1"/>
    </xf>
    <xf numFmtId="3" fontId="0" fillId="3" borderId="25" xfId="0" applyNumberFormat="1" applyFont="1" applyFill="1" applyBorder="1"/>
    <xf numFmtId="0" fontId="3" fillId="2" borderId="11" xfId="0" applyFont="1" applyFill="1" applyBorder="1" applyAlignment="1">
      <alignment horizontal="left" wrapText="1"/>
    </xf>
    <xf numFmtId="10" fontId="0" fillId="7" borderId="15" xfId="0" applyNumberFormat="1" applyFont="1" applyFill="1" applyBorder="1"/>
    <xf numFmtId="10" fontId="0" fillId="7" borderId="25" xfId="0" applyNumberFormat="1" applyFont="1" applyFill="1" applyBorder="1"/>
    <xf numFmtId="0" fontId="3" fillId="10" borderId="2" xfId="0" applyFont="1" applyFill="1" applyBorder="1" applyAlignment="1">
      <alignment wrapText="1"/>
    </xf>
    <xf numFmtId="0" fontId="3" fillId="10" borderId="3" xfId="0" applyFont="1" applyFill="1" applyBorder="1" applyAlignment="1">
      <alignment wrapText="1"/>
    </xf>
    <xf numFmtId="3" fontId="3" fillId="10" borderId="4" xfId="0" applyNumberFormat="1" applyFont="1" applyFill="1" applyBorder="1"/>
    <xf numFmtId="0" fontId="0" fillId="10" borderId="0" xfId="0" applyFill="1" applyBorder="1" applyAlignment="1">
      <alignment vertical="center" wrapText="1"/>
    </xf>
    <xf numFmtId="0" fontId="3" fillId="10" borderId="0" xfId="0" applyFont="1" applyFill="1" applyBorder="1" applyAlignment="1">
      <alignment vertical="center"/>
    </xf>
    <xf numFmtId="10" fontId="0" fillId="10" borderId="0" xfId="2" applyNumberFormat="1" applyFont="1" applyFill="1" applyBorder="1"/>
    <xf numFmtId="10" fontId="0" fillId="10" borderId="6" xfId="2" applyNumberFormat="1" applyFont="1" applyFill="1" applyBorder="1"/>
    <xf numFmtId="0" fontId="0" fillId="10" borderId="7" xfId="0" applyFill="1" applyBorder="1"/>
    <xf numFmtId="10" fontId="0" fillId="10" borderId="9" xfId="2" applyNumberFormat="1" applyFont="1" applyFill="1" applyBorder="1"/>
    <xf numFmtId="10" fontId="11" fillId="10" borderId="0" xfId="0" applyNumberFormat="1" applyFont="1" applyFill="1" applyBorder="1"/>
    <xf numFmtId="10" fontId="11" fillId="10" borderId="8" xfId="0" applyNumberFormat="1" applyFont="1" applyFill="1" applyBorder="1"/>
    <xf numFmtId="3" fontId="0" fillId="6" borderId="0" xfId="0" applyNumberFormat="1" applyFont="1" applyFill="1" applyBorder="1"/>
    <xf numFmtId="0" fontId="3" fillId="2" borderId="8" xfId="0" applyFont="1" applyFill="1" applyBorder="1"/>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xf>
    <xf numFmtId="3" fontId="3" fillId="11" borderId="14" xfId="0" applyNumberFormat="1" applyFont="1" applyFill="1" applyBorder="1" applyAlignment="1">
      <alignment horizontal="center" vertical="center" wrapText="1"/>
    </xf>
    <xf numFmtId="3" fontId="3" fillId="9" borderId="14" xfId="0" applyNumberFormat="1" applyFont="1" applyFill="1" applyBorder="1"/>
    <xf numFmtId="10" fontId="3" fillId="2" borderId="14" xfId="2" applyNumberFormat="1" applyFont="1" applyFill="1" applyBorder="1"/>
    <xf numFmtId="3" fontId="3" fillId="11" borderId="14" xfId="0" applyNumberFormat="1" applyFont="1" applyFill="1" applyBorder="1"/>
    <xf numFmtId="0" fontId="3" fillId="9" borderId="1" xfId="0"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3" fontId="3" fillId="11"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3" fontId="0" fillId="6" borderId="23" xfId="0" applyNumberFormat="1" applyFont="1" applyFill="1" applyBorder="1"/>
    <xf numFmtId="10" fontId="1" fillId="7" borderId="23" xfId="2" applyNumberFormat="1" applyFont="1" applyFill="1" applyBorder="1"/>
    <xf numFmtId="3" fontId="0" fillId="4" borderId="23" xfId="0" applyNumberFormat="1" applyFill="1" applyBorder="1"/>
    <xf numFmtId="3" fontId="0" fillId="3" borderId="23" xfId="2" applyNumberFormat="1" applyFont="1" applyFill="1" applyBorder="1"/>
    <xf numFmtId="3" fontId="0" fillId="6" borderId="15" xfId="0" applyNumberFormat="1" applyFont="1" applyFill="1" applyBorder="1"/>
    <xf numFmtId="3" fontId="0" fillId="4" borderId="15" xfId="0" applyNumberFormat="1" applyFill="1" applyBorder="1"/>
    <xf numFmtId="3" fontId="0" fillId="6" borderId="25" xfId="0" applyNumberFormat="1" applyFont="1" applyFill="1" applyBorder="1"/>
    <xf numFmtId="3" fontId="0" fillId="4" borderId="25" xfId="0" applyNumberFormat="1" applyFill="1" applyBorder="1"/>
    <xf numFmtId="10" fontId="1" fillId="7" borderId="25" xfId="2" applyNumberFormat="1" applyFont="1" applyFill="1" applyBorder="1"/>
    <xf numFmtId="3" fontId="1" fillId="3" borderId="25" xfId="2" applyNumberFormat="1" applyFont="1" applyFill="1" applyBorder="1"/>
    <xf numFmtId="3" fontId="0" fillId="3" borderId="25" xfId="2" applyNumberFormat="1" applyFont="1" applyFill="1" applyBorder="1"/>
    <xf numFmtId="3" fontId="3" fillId="14" borderId="11" xfId="0" applyNumberFormat="1" applyFont="1" applyFill="1" applyBorder="1"/>
    <xf numFmtId="3" fontId="0" fillId="2" borderId="18" xfId="0" applyNumberFormat="1" applyFill="1" applyBorder="1"/>
    <xf numFmtId="3" fontId="0" fillId="2" borderId="21" xfId="0" applyNumberFormat="1" applyFill="1" applyBorder="1"/>
    <xf numFmtId="3" fontId="0" fillId="2" borderId="6" xfId="0" applyNumberFormat="1" applyFill="1" applyBorder="1"/>
    <xf numFmtId="3" fontId="0" fillId="10" borderId="25" xfId="0" applyNumberFormat="1" applyFont="1" applyFill="1" applyBorder="1" applyAlignment="1">
      <alignment vertical="center"/>
    </xf>
    <xf numFmtId="3" fontId="3" fillId="14" borderId="4" xfId="0" applyNumberFormat="1" applyFont="1" applyFill="1" applyBorder="1"/>
    <xf numFmtId="3" fontId="0" fillId="2" borderId="9" xfId="0" applyNumberFormat="1" applyFill="1" applyBorder="1"/>
    <xf numFmtId="0" fontId="3" fillId="14" borderId="2" xfId="0" applyFont="1" applyFill="1" applyBorder="1" applyAlignment="1">
      <alignment horizontal="center"/>
    </xf>
    <xf numFmtId="0" fontId="3" fillId="14" borderId="3" xfId="0" applyFont="1" applyFill="1" applyBorder="1" applyAlignment="1">
      <alignment horizontal="center"/>
    </xf>
    <xf numFmtId="0" fontId="3" fillId="14" borderId="4" xfId="0" applyFont="1" applyFill="1" applyBorder="1" applyAlignment="1">
      <alignment horizontal="center"/>
    </xf>
    <xf numFmtId="0" fontId="0" fillId="2" borderId="5" xfId="0" applyFill="1" applyBorder="1" applyAlignment="1">
      <alignment horizontal="center"/>
    </xf>
    <xf numFmtId="3" fontId="0" fillId="2" borderId="0" xfId="0" applyNumberFormat="1" applyFill="1" applyBorder="1"/>
    <xf numFmtId="0" fontId="0" fillId="2" borderId="6" xfId="0" applyFill="1" applyBorder="1"/>
    <xf numFmtId="0" fontId="0" fillId="2" borderId="7" xfId="0" applyFill="1" applyBorder="1" applyAlignment="1">
      <alignment horizontal="center"/>
    </xf>
    <xf numFmtId="3" fontId="0" fillId="2" borderId="8" xfId="0" applyNumberFormat="1" applyFill="1" applyBorder="1"/>
    <xf numFmtId="0" fontId="0" fillId="2" borderId="9" xfId="0" applyFill="1" applyBorder="1"/>
    <xf numFmtId="0" fontId="3" fillId="2" borderId="1" xfId="0" applyFont="1" applyFill="1" applyBorder="1" applyAlignment="1">
      <alignment vertical="center" wrapText="1"/>
    </xf>
    <xf numFmtId="0" fontId="0" fillId="10" borderId="15" xfId="0" applyFill="1" applyBorder="1" applyAlignment="1">
      <alignment vertical="center" wrapText="1"/>
    </xf>
    <xf numFmtId="0" fontId="0" fillId="10" borderId="25" xfId="0" applyFill="1" applyBorder="1" applyAlignment="1">
      <alignment vertical="center" wrapText="1"/>
    </xf>
    <xf numFmtId="0" fontId="0" fillId="10" borderId="24" xfId="0" applyFill="1" applyBorder="1" applyAlignment="1">
      <alignment vertical="center" wrapText="1"/>
    </xf>
    <xf numFmtId="0" fontId="3" fillId="2" borderId="1" xfId="0" applyFont="1" applyFill="1" applyBorder="1"/>
    <xf numFmtId="10" fontId="0" fillId="7" borderId="15" xfId="0" applyNumberFormat="1" applyFill="1" applyBorder="1"/>
    <xf numFmtId="10" fontId="0" fillId="7" borderId="25" xfId="0" applyNumberFormat="1" applyFill="1" applyBorder="1"/>
    <xf numFmtId="10" fontId="0" fillId="7" borderId="23" xfId="0" applyNumberFormat="1" applyFill="1" applyBorder="1"/>
    <xf numFmtId="10" fontId="0" fillId="10" borderId="15" xfId="0" applyNumberFormat="1" applyFill="1" applyBorder="1" applyAlignment="1">
      <alignment vertical="center"/>
    </xf>
    <xf numFmtId="10" fontId="0" fillId="10" borderId="25" xfId="0" applyNumberFormat="1" applyFill="1" applyBorder="1" applyAlignment="1">
      <alignment vertical="center"/>
    </xf>
    <xf numFmtId="10" fontId="0" fillId="10" borderId="24" xfId="0" applyNumberFormat="1" applyFill="1" applyBorder="1" applyAlignment="1">
      <alignment vertical="center"/>
    </xf>
    <xf numFmtId="3" fontId="3" fillId="12" borderId="1" xfId="0" applyNumberFormat="1" applyFont="1" applyFill="1" applyBorder="1"/>
    <xf numFmtId="3" fontId="3" fillId="9" borderId="1" xfId="0" applyNumberFormat="1" applyFont="1" applyFill="1" applyBorder="1"/>
    <xf numFmtId="3" fontId="0" fillId="6" borderId="15" xfId="0" applyNumberFormat="1" applyFill="1" applyBorder="1"/>
    <xf numFmtId="3" fontId="0" fillId="6" borderId="25" xfId="0" applyNumberFormat="1" applyFill="1" applyBorder="1"/>
    <xf numFmtId="3" fontId="0" fillId="6" borderId="24" xfId="0" applyNumberFormat="1" applyFill="1" applyBorder="1"/>
    <xf numFmtId="3" fontId="3" fillId="11" borderId="1" xfId="0" applyNumberFormat="1" applyFont="1" applyFill="1" applyBorder="1"/>
    <xf numFmtId="3" fontId="3" fillId="8" borderId="1" xfId="0" applyNumberFormat="1" applyFont="1" applyFill="1" applyBorder="1"/>
    <xf numFmtId="10" fontId="0" fillId="2" borderId="1" xfId="0" applyNumberFormat="1" applyFill="1" applyBorder="1"/>
    <xf numFmtId="167" fontId="0" fillId="0" borderId="0" xfId="0" applyNumberFormat="1"/>
    <xf numFmtId="42" fontId="3" fillId="2" borderId="6" xfId="1" applyFont="1" applyFill="1" applyBorder="1"/>
    <xf numFmtId="3" fontId="3" fillId="2" borderId="6" xfId="0" applyNumberFormat="1" applyFont="1" applyFill="1" applyBorder="1"/>
    <xf numFmtId="42" fontId="3" fillId="2" borderId="12" xfId="1" applyFont="1" applyFill="1" applyBorder="1" applyAlignment="1"/>
    <xf numFmtId="42" fontId="3" fillId="2" borderId="13" xfId="1" applyFont="1" applyFill="1" applyBorder="1"/>
    <xf numFmtId="42" fontId="0" fillId="2" borderId="9" xfId="1" applyFont="1" applyFill="1" applyBorder="1"/>
    <xf numFmtId="3" fontId="3" fillId="2" borderId="9" xfId="0" applyNumberFormat="1" applyFont="1" applyFill="1" applyBorder="1"/>
    <xf numFmtId="42" fontId="3" fillId="2" borderId="12" xfId="1" applyFont="1" applyFill="1" applyBorder="1"/>
    <xf numFmtId="0" fontId="9" fillId="2" borderId="4" xfId="0" applyFont="1" applyFill="1" applyBorder="1" applyAlignment="1">
      <alignment horizontal="center"/>
    </xf>
    <xf numFmtId="0" fontId="3" fillId="0" borderId="11" xfId="0" applyFont="1" applyBorder="1" applyAlignment="1">
      <alignment horizontal="center"/>
    </xf>
    <xf numFmtId="10" fontId="3" fillId="0" borderId="18" xfId="0" applyNumberFormat="1" applyFont="1" applyBorder="1"/>
    <xf numFmtId="10" fontId="3" fillId="0" borderId="21" xfId="0" applyNumberFormat="1" applyFont="1" applyBorder="1"/>
    <xf numFmtId="0" fontId="0" fillId="0" borderId="18" xfId="0" applyBorder="1"/>
    <xf numFmtId="0" fontId="3" fillId="0" borderId="31" xfId="0" applyFont="1" applyBorder="1" applyAlignment="1">
      <alignment horizontal="center"/>
    </xf>
    <xf numFmtId="0" fontId="0" fillId="0" borderId="30" xfId="0" applyBorder="1"/>
    <xf numFmtId="3" fontId="0" fillId="0" borderId="32" xfId="0" applyNumberFormat="1" applyBorder="1"/>
    <xf numFmtId="0" fontId="3" fillId="2" borderId="3" xfId="0" applyFont="1" applyFill="1" applyBorder="1"/>
    <xf numFmtId="0" fontId="3" fillId="2" borderId="4" xfId="0" applyFont="1" applyFill="1" applyBorder="1"/>
    <xf numFmtId="0" fontId="3" fillId="2" borderId="9" xfId="0" applyFont="1" applyFill="1" applyBorder="1"/>
    <xf numFmtId="0" fontId="3" fillId="0" borderId="1" xfId="0" applyFont="1" applyBorder="1" applyAlignment="1">
      <alignment horizontal="center"/>
    </xf>
    <xf numFmtId="42" fontId="3" fillId="0" borderId="1" xfId="1" applyFont="1" applyBorder="1"/>
    <xf numFmtId="0" fontId="3" fillId="10" borderId="11" xfId="0" applyFont="1" applyFill="1" applyBorder="1"/>
    <xf numFmtId="0" fontId="3" fillId="10" borderId="23" xfId="0" applyFont="1" applyFill="1" applyBorder="1" applyAlignment="1">
      <alignment horizontal="center"/>
    </xf>
    <xf numFmtId="14" fontId="3" fillId="5" borderId="11" xfId="0" applyNumberFormat="1" applyFont="1" applyFill="1" applyBorder="1"/>
    <xf numFmtId="14" fontId="3" fillId="9" borderId="1" xfId="0" applyNumberFormat="1" applyFont="1" applyFill="1" applyBorder="1"/>
    <xf numFmtId="14" fontId="3" fillId="5" borderId="1" xfId="0" applyNumberFormat="1" applyFont="1" applyFill="1" applyBorder="1"/>
    <xf numFmtId="3" fontId="3" fillId="5" borderId="11" xfId="0" applyNumberFormat="1" applyFont="1" applyFill="1" applyBorder="1"/>
    <xf numFmtId="3" fontId="0" fillId="3" borderId="18" xfId="0" applyNumberFormat="1" applyFill="1" applyBorder="1"/>
    <xf numFmtId="3" fontId="0" fillId="3" borderId="21" xfId="0" applyNumberFormat="1"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0" xfId="0" applyFont="1" applyFill="1" applyBorder="1"/>
    <xf numFmtId="1" fontId="3" fillId="9" borderId="3" xfId="0" applyNumberFormat="1" applyFont="1" applyFill="1" applyBorder="1" applyAlignment="1">
      <alignment horizontal="center"/>
    </xf>
    <xf numFmtId="3" fontId="0" fillId="3" borderId="6" xfId="0" applyNumberFormat="1" applyFont="1" applyFill="1" applyBorder="1"/>
    <xf numFmtId="3" fontId="3" fillId="0" borderId="0" xfId="0" applyNumberFormat="1" applyFont="1" applyFill="1" applyBorder="1"/>
    <xf numFmtId="3" fontId="0" fillId="13" borderId="15" xfId="0" applyNumberFormat="1" applyFont="1" applyFill="1" applyBorder="1"/>
    <xf numFmtId="3" fontId="0" fillId="13" borderId="25" xfId="0" applyNumberFormat="1" applyFont="1" applyFill="1" applyBorder="1"/>
    <xf numFmtId="3" fontId="0" fillId="13" borderId="24" xfId="0" applyNumberFormat="1" applyFont="1" applyFill="1" applyBorder="1"/>
    <xf numFmtId="3" fontId="0" fillId="4" borderId="15" xfId="0" applyNumberFormat="1" applyFont="1" applyFill="1" applyBorder="1"/>
    <xf numFmtId="3" fontId="0" fillId="4" borderId="25" xfId="0" applyNumberFormat="1" applyFont="1" applyFill="1" applyBorder="1"/>
    <xf numFmtId="3" fontId="0" fillId="4" borderId="24" xfId="0" applyNumberFormat="1" applyFont="1" applyFill="1" applyBorder="1"/>
    <xf numFmtId="3" fontId="0" fillId="7" borderId="15" xfId="0" applyNumberFormat="1" applyFont="1" applyFill="1" applyBorder="1"/>
    <xf numFmtId="10" fontId="0" fillId="0" borderId="15" xfId="0" applyNumberFormat="1" applyFont="1" applyBorder="1"/>
    <xf numFmtId="3" fontId="0" fillId="2" borderId="18" xfId="0" applyNumberFormat="1" applyFont="1" applyFill="1" applyBorder="1"/>
    <xf numFmtId="3" fontId="0" fillId="7" borderId="25" xfId="0" applyNumberFormat="1" applyFont="1" applyFill="1" applyBorder="1"/>
    <xf numFmtId="10" fontId="0" fillId="0" borderId="25" xfId="0" applyNumberFormat="1" applyFont="1" applyBorder="1"/>
    <xf numFmtId="3" fontId="0" fillId="2" borderId="21" xfId="0" applyNumberFormat="1" applyFont="1" applyFill="1" applyBorder="1"/>
    <xf numFmtId="3" fontId="0" fillId="6" borderId="24" xfId="0" applyNumberFormat="1" applyFont="1" applyFill="1" applyBorder="1"/>
    <xf numFmtId="3" fontId="0" fillId="7" borderId="24" xfId="0" applyNumberFormat="1" applyFont="1" applyFill="1" applyBorder="1"/>
    <xf numFmtId="10" fontId="0" fillId="0" borderId="24" xfId="0" applyNumberFormat="1" applyFont="1" applyBorder="1"/>
    <xf numFmtId="3" fontId="0" fillId="2" borderId="6" xfId="0" applyNumberFormat="1" applyFont="1" applyFill="1" applyBorder="1"/>
    <xf numFmtId="0" fontId="12" fillId="0" borderId="0" xfId="0" applyFont="1"/>
    <xf numFmtId="0" fontId="0" fillId="0" borderId="0" xfId="0" applyAlignment="1">
      <alignment horizontal="left" wrapText="1"/>
    </xf>
    <xf numFmtId="0" fontId="0" fillId="10" borderId="15" xfId="0" applyFont="1" applyFill="1" applyBorder="1" applyAlignment="1">
      <alignment horizontal="center"/>
    </xf>
    <xf numFmtId="0" fontId="0" fillId="10" borderId="15" xfId="0" applyFont="1" applyFill="1" applyBorder="1"/>
    <xf numFmtId="0" fontId="0" fillId="10" borderId="25" xfId="0" applyFont="1" applyFill="1" applyBorder="1" applyAlignment="1">
      <alignment horizontal="center"/>
    </xf>
    <xf numFmtId="0" fontId="0" fillId="10" borderId="25" xfId="0" applyFont="1" applyFill="1" applyBorder="1"/>
    <xf numFmtId="0" fontId="0" fillId="10" borderId="24" xfId="0" applyFont="1" applyFill="1" applyBorder="1" applyAlignment="1">
      <alignment horizontal="center"/>
    </xf>
    <xf numFmtId="0" fontId="0" fillId="10" borderId="24" xfId="0" applyFont="1" applyFill="1" applyBorder="1"/>
    <xf numFmtId="0" fontId="3" fillId="2" borderId="1" xfId="0" applyFont="1" applyFill="1" applyBorder="1" applyAlignment="1">
      <alignment horizontal="right"/>
    </xf>
    <xf numFmtId="10" fontId="3" fillId="10" borderId="0" xfId="0" applyNumberFormat="1" applyFont="1" applyFill="1" applyBorder="1"/>
    <xf numFmtId="10" fontId="3" fillId="10" borderId="6" xfId="0" applyNumberFormat="1" applyFont="1" applyFill="1" applyBorder="1"/>
    <xf numFmtId="3" fontId="13" fillId="15" borderId="21" xfId="0" applyNumberFormat="1" applyFont="1" applyFill="1" applyBorder="1"/>
    <xf numFmtId="0" fontId="0" fillId="0" borderId="6" xfId="0" applyFill="1" applyBorder="1" applyAlignment="1">
      <alignment horizontal="center"/>
    </xf>
    <xf numFmtId="0" fontId="0" fillId="0" borderId="24" xfId="0" applyFill="1" applyBorder="1"/>
    <xf numFmtId="3" fontId="0" fillId="0" borderId="23" xfId="0" applyNumberFormat="1" applyFill="1" applyBorder="1"/>
    <xf numFmtId="3" fontId="0" fillId="0" borderId="25" xfId="0" applyNumberFormat="1" applyFill="1" applyBorder="1"/>
    <xf numFmtId="3" fontId="0" fillId="0" borderId="20" xfId="0" applyNumberFormat="1" applyFill="1" applyBorder="1"/>
    <xf numFmtId="3" fontId="0" fillId="0" borderId="24" xfId="0" applyNumberFormat="1" applyFont="1" applyFill="1" applyBorder="1"/>
    <xf numFmtId="10" fontId="0" fillId="10" borderId="8" xfId="2" applyNumberFormat="1" applyFont="1" applyFill="1" applyBorder="1"/>
    <xf numFmtId="166" fontId="14" fillId="10" borderId="6" xfId="0" applyNumberFormat="1" applyFont="1" applyFill="1" applyBorder="1"/>
    <xf numFmtId="166" fontId="14" fillId="10" borderId="9" xfId="0" applyNumberFormat="1" applyFont="1" applyFill="1" applyBorder="1"/>
    <xf numFmtId="10" fontId="13" fillId="0" borderId="21" xfId="0" applyNumberFormat="1" applyFont="1" applyBorder="1"/>
    <xf numFmtId="0" fontId="10" fillId="0" borderId="0" xfId="0" applyFont="1" applyAlignment="1">
      <alignment horizont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164" fontId="3" fillId="3" borderId="22" xfId="0" applyNumberFormat="1" applyFont="1" applyFill="1" applyBorder="1" applyAlignment="1">
      <alignment horizontal="center" vertical="center"/>
    </xf>
    <xf numFmtId="164" fontId="3" fillId="3" borderId="23"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xf>
    <xf numFmtId="0" fontId="3" fillId="7" borderId="4" xfId="0" applyFont="1" applyFill="1" applyBorder="1" applyAlignment="1">
      <alignment horizontal="center" vertical="center"/>
    </xf>
    <xf numFmtId="0" fontId="3" fillId="7" borderId="9" xfId="0" applyFont="1" applyFill="1" applyBorder="1" applyAlignment="1">
      <alignment horizontal="center" vertical="center"/>
    </xf>
    <xf numFmtId="164" fontId="3" fillId="7" borderId="3" xfId="0" applyNumberFormat="1" applyFont="1" applyFill="1" applyBorder="1" applyAlignment="1">
      <alignment horizontal="center" vertical="center"/>
    </xf>
    <xf numFmtId="164" fontId="3" fillId="7" borderId="8" xfId="0" applyNumberFormat="1" applyFont="1" applyFill="1" applyBorder="1" applyAlignment="1">
      <alignment horizontal="center" vertical="center"/>
    </xf>
    <xf numFmtId="0" fontId="0" fillId="0" borderId="2"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3" fillId="7" borderId="2" xfId="0" applyFont="1" applyFill="1" applyBorder="1" applyAlignment="1">
      <alignment horizontal="center" vertical="center"/>
    </xf>
    <xf numFmtId="0" fontId="3" fillId="7" borderId="7" xfId="0" applyFont="1" applyFill="1" applyBorder="1" applyAlignment="1">
      <alignment horizontal="center" vertical="center"/>
    </xf>
    <xf numFmtId="0" fontId="3" fillId="8" borderId="14" xfId="0" applyFont="1" applyFill="1" applyBorder="1" applyAlignment="1">
      <alignment horizontal="left"/>
    </xf>
    <xf numFmtId="0" fontId="3" fillId="8" borderId="11" xfId="0" applyFont="1" applyFill="1" applyBorder="1" applyAlignment="1">
      <alignment horizontal="left"/>
    </xf>
    <xf numFmtId="0" fontId="0" fillId="10" borderId="5" xfId="0" applyFill="1" applyBorder="1" applyAlignment="1">
      <alignment horizontal="left"/>
    </xf>
    <xf numFmtId="0" fontId="0" fillId="10" borderId="0" xfId="0" applyFill="1" applyBorder="1" applyAlignment="1">
      <alignment horizontal="left"/>
    </xf>
    <xf numFmtId="0" fontId="0" fillId="0" borderId="0" xfId="0" applyFill="1" applyAlignment="1">
      <alignment horizontal="left" vertical="center" wrapText="1"/>
    </xf>
    <xf numFmtId="0" fontId="0" fillId="0" borderId="0" xfId="0" applyFill="1" applyAlignment="1">
      <alignment horizontal="left" wrapText="1"/>
    </xf>
    <xf numFmtId="0" fontId="0" fillId="0" borderId="0" xfId="0" applyAlignment="1">
      <alignment horizontal="left" wrapText="1"/>
    </xf>
    <xf numFmtId="164" fontId="3" fillId="5" borderId="22" xfId="0" applyNumberFormat="1" applyFont="1" applyFill="1" applyBorder="1" applyAlignment="1">
      <alignment horizontal="center" vertical="center" wrapText="1"/>
    </xf>
    <xf numFmtId="164" fontId="3" fillId="5" borderId="23" xfId="0" applyNumberFormat="1" applyFont="1" applyFill="1" applyBorder="1" applyAlignment="1">
      <alignment horizontal="center" vertical="center" wrapText="1"/>
    </xf>
    <xf numFmtId="164" fontId="3" fillId="9" borderId="4" xfId="0" applyNumberFormat="1"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164" fontId="3" fillId="2" borderId="22" xfId="0" applyNumberFormat="1" applyFont="1" applyFill="1" applyBorder="1" applyAlignment="1">
      <alignment horizontal="center" vertical="center" wrapText="1"/>
    </xf>
    <xf numFmtId="164" fontId="3" fillId="2" borderId="23" xfId="0" applyNumberFormat="1" applyFont="1" applyFill="1" applyBorder="1" applyAlignment="1">
      <alignment horizontal="center" vertical="center" wrapText="1"/>
    </xf>
    <xf numFmtId="0" fontId="0" fillId="10" borderId="5" xfId="0" applyFont="1" applyFill="1" applyBorder="1" applyAlignment="1">
      <alignment horizontal="left"/>
    </xf>
    <xf numFmtId="0" fontId="0" fillId="10" borderId="0" xfId="0" applyFont="1" applyFill="1" applyBorder="1" applyAlignment="1">
      <alignment horizontal="left"/>
    </xf>
    <xf numFmtId="0" fontId="0" fillId="10" borderId="7" xfId="0" applyFont="1" applyFill="1" applyBorder="1" applyAlignment="1">
      <alignment horizontal="left"/>
    </xf>
    <xf numFmtId="0" fontId="0" fillId="10" borderId="8" xfId="0" applyFont="1" applyFill="1" applyBorder="1" applyAlignment="1">
      <alignment horizontal="left"/>
    </xf>
    <xf numFmtId="0" fontId="3" fillId="10" borderId="5" xfId="0" applyFont="1" applyFill="1" applyBorder="1" applyAlignment="1">
      <alignment horizontal="left"/>
    </xf>
    <xf numFmtId="0" fontId="3" fillId="10" borderId="0" xfId="0" applyFont="1" applyFill="1" applyBorder="1" applyAlignment="1">
      <alignment horizontal="left"/>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10" borderId="2" xfId="0" applyFont="1" applyFill="1" applyBorder="1" applyAlignment="1">
      <alignment horizontal="left"/>
    </xf>
    <xf numFmtId="0" fontId="3" fillId="10" borderId="3" xfId="0" applyFont="1" applyFill="1" applyBorder="1" applyAlignment="1">
      <alignment horizontal="left"/>
    </xf>
    <xf numFmtId="0" fontId="3" fillId="10" borderId="7" xfId="0" applyFont="1" applyFill="1" applyBorder="1" applyAlignment="1">
      <alignment horizontal="left"/>
    </xf>
    <xf numFmtId="0" fontId="3" fillId="10" borderId="8" xfId="0" applyFont="1" applyFill="1" applyBorder="1" applyAlignment="1">
      <alignment horizontal="left"/>
    </xf>
    <xf numFmtId="0" fontId="0" fillId="0" borderId="0" xfId="0" applyAlignment="1">
      <alignment horizontal="left" vertical="center" wrapText="1"/>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11" borderId="22" xfId="0" applyFont="1" applyFill="1" applyBorder="1" applyAlignment="1">
      <alignment horizontal="center" vertical="center"/>
    </xf>
    <xf numFmtId="0" fontId="3" fillId="11" borderId="23"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23"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10" borderId="0"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5" xfId="0" applyFont="1" applyFill="1" applyBorder="1" applyAlignment="1">
      <alignment horizontal="center" wrapText="1"/>
    </xf>
    <xf numFmtId="0" fontId="3" fillId="10" borderId="0" xfId="0" applyFont="1" applyFill="1" applyBorder="1" applyAlignment="1">
      <alignment horizontal="center" wrapText="1"/>
    </xf>
    <xf numFmtId="0" fontId="3" fillId="10" borderId="6" xfId="0" applyFont="1" applyFill="1" applyBorder="1" applyAlignment="1">
      <alignment horizont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3" fontId="3" fillId="10" borderId="6" xfId="0" applyNumberFormat="1" applyFont="1" applyFill="1" applyBorder="1" applyAlignment="1">
      <alignment horizontal="center" vertical="center"/>
    </xf>
    <xf numFmtId="0" fontId="3" fillId="0" borderId="0" xfId="0" applyFont="1" applyAlignment="1">
      <alignment horizontal="left" vertical="center" wrapText="1"/>
    </xf>
    <xf numFmtId="0" fontId="3" fillId="12" borderId="22"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12" borderId="22" xfId="0" applyFont="1" applyFill="1" applyBorder="1" applyAlignment="1">
      <alignment horizontal="center" vertical="center"/>
    </xf>
    <xf numFmtId="0" fontId="3" fillId="12" borderId="23"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3" fontId="3" fillId="14" borderId="22" xfId="0" applyNumberFormat="1" applyFont="1" applyFill="1" applyBorder="1" applyAlignment="1">
      <alignment horizontal="center" vertical="center" wrapText="1"/>
    </xf>
    <xf numFmtId="3" fontId="3" fillId="14" borderId="23" xfId="0" applyNumberFormat="1" applyFont="1" applyFill="1" applyBorder="1" applyAlignment="1">
      <alignment horizontal="center" vertical="center" wrapText="1"/>
    </xf>
    <xf numFmtId="0" fontId="0" fillId="10" borderId="7" xfId="0" applyFill="1" applyBorder="1" applyAlignment="1">
      <alignment horizontal="left"/>
    </xf>
    <xf numFmtId="0" fontId="0" fillId="10" borderId="8" xfId="0" applyFill="1" applyBorder="1" applyAlignment="1">
      <alignment horizontal="left"/>
    </xf>
    <xf numFmtId="0" fontId="0" fillId="10" borderId="16" xfId="0" applyFill="1" applyBorder="1" applyAlignment="1">
      <alignment horizontal="left"/>
    </xf>
    <xf numFmtId="0" fontId="0" fillId="10" borderId="18" xfId="0" applyFill="1" applyBorder="1" applyAlignment="1">
      <alignment horizontal="left"/>
    </xf>
    <xf numFmtId="0" fontId="0" fillId="10" borderId="19" xfId="0" applyFill="1" applyBorder="1" applyAlignment="1">
      <alignment horizontal="left"/>
    </xf>
    <xf numFmtId="0" fontId="0" fillId="10" borderId="21" xfId="0" applyFill="1" applyBorder="1" applyAlignment="1">
      <alignment horizontal="left"/>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3" fontId="3" fillId="14" borderId="24"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0" fillId="10" borderId="19" xfId="0" applyFont="1" applyFill="1" applyBorder="1" applyAlignment="1">
      <alignment horizontal="left"/>
    </xf>
    <xf numFmtId="0" fontId="0" fillId="10" borderId="21" xfId="0" applyFont="1" applyFill="1" applyBorder="1" applyAlignment="1">
      <alignment horizontal="left"/>
    </xf>
    <xf numFmtId="0" fontId="0" fillId="10" borderId="26" xfId="0" applyFill="1" applyBorder="1" applyAlignment="1">
      <alignment horizontal="left"/>
    </xf>
    <xf numFmtId="0" fontId="0" fillId="10" borderId="27" xfId="0" applyFill="1" applyBorder="1" applyAlignment="1">
      <alignment horizontal="left"/>
    </xf>
    <xf numFmtId="0" fontId="3" fillId="2" borderId="10" xfId="0" applyFont="1" applyFill="1" applyBorder="1" applyAlignment="1">
      <alignment horizontal="left"/>
    </xf>
    <xf numFmtId="0" fontId="3" fillId="2" borderId="14" xfId="0" applyFont="1" applyFill="1" applyBorder="1" applyAlignment="1">
      <alignment horizontal="left"/>
    </xf>
    <xf numFmtId="0" fontId="3" fillId="14" borderId="2" xfId="0" applyFont="1" applyFill="1" applyBorder="1" applyAlignment="1">
      <alignment horizontal="left"/>
    </xf>
    <xf numFmtId="0" fontId="3" fillId="14" borderId="3" xfId="0" applyFont="1" applyFill="1" applyBorder="1" applyAlignment="1">
      <alignment horizontal="left"/>
    </xf>
    <xf numFmtId="0" fontId="0" fillId="2" borderId="5" xfId="0" applyFill="1" applyBorder="1" applyAlignment="1">
      <alignment horizontal="left"/>
    </xf>
    <xf numFmtId="0" fontId="0" fillId="2" borderId="0"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3" fillId="2" borderId="11" xfId="0" applyFont="1" applyFill="1" applyBorder="1" applyAlignment="1">
      <alignment horizontal="left"/>
    </xf>
    <xf numFmtId="0" fontId="0" fillId="0" borderId="0" xfId="0" applyFont="1" applyAlignment="1">
      <alignment horizontal="left"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12" borderId="3" xfId="0" applyFont="1" applyFill="1" applyBorder="1" applyAlignment="1">
      <alignment horizontal="center"/>
    </xf>
    <xf numFmtId="0" fontId="3" fillId="12" borderId="4" xfId="0" applyFont="1" applyFill="1" applyBorder="1" applyAlignment="1">
      <alignment horizontal="center"/>
    </xf>
    <xf numFmtId="0" fontId="0" fillId="0" borderId="24" xfId="0" applyBorder="1" applyAlignment="1">
      <alignment horizontal="left" wrapText="1"/>
    </xf>
    <xf numFmtId="0" fontId="3" fillId="0" borderId="22" xfId="0" applyFont="1" applyBorder="1" applyAlignment="1">
      <alignment horizontal="left" wrapText="1"/>
    </xf>
    <xf numFmtId="0" fontId="3" fillId="0" borderId="23" xfId="0" applyFont="1" applyBorder="1" applyAlignment="1">
      <alignment horizontal="left" wrapText="1"/>
    </xf>
    <xf numFmtId="42" fontId="3" fillId="0" borderId="22" xfId="1" applyFont="1" applyBorder="1" applyAlignment="1">
      <alignment horizontal="center" vertical="center"/>
    </xf>
    <xf numFmtId="42" fontId="3" fillId="0" borderId="23" xfId="1" applyFont="1" applyBorder="1" applyAlignment="1">
      <alignment horizontal="center" vertical="center"/>
    </xf>
    <xf numFmtId="10" fontId="3" fillId="0" borderId="4" xfId="0" applyNumberFormat="1" applyFont="1" applyBorder="1" applyAlignment="1">
      <alignment horizontal="right" vertical="center"/>
    </xf>
    <xf numFmtId="10" fontId="3" fillId="0" borderId="9" xfId="0" applyNumberFormat="1" applyFont="1" applyBorder="1" applyAlignment="1">
      <alignment horizontal="right" vertical="center"/>
    </xf>
    <xf numFmtId="0" fontId="9" fillId="10" borderId="5" xfId="0" applyFont="1" applyFill="1" applyBorder="1" applyAlignment="1">
      <alignment horizontal="left"/>
    </xf>
    <xf numFmtId="0" fontId="9" fillId="10" borderId="0" xfId="0" applyFont="1" applyFill="1" applyBorder="1" applyAlignment="1">
      <alignment horizontal="left"/>
    </xf>
    <xf numFmtId="3" fontId="3" fillId="0" borderId="28" xfId="0" applyNumberFormat="1" applyFont="1" applyBorder="1" applyAlignment="1">
      <alignment horizontal="center" vertical="center"/>
    </xf>
    <xf numFmtId="3" fontId="3" fillId="0" borderId="29"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7" xfId="0" applyNumberFormat="1" applyFont="1" applyBorder="1" applyAlignment="1">
      <alignment horizontal="center" vertical="center"/>
    </xf>
    <xf numFmtId="3" fontId="3" fillId="0" borderId="9" xfId="0" applyNumberFormat="1" applyFont="1" applyBorder="1" applyAlignment="1">
      <alignment horizontal="center" vertical="center"/>
    </xf>
    <xf numFmtId="3" fontId="0" fillId="0" borderId="33" xfId="0" applyNumberFormat="1" applyBorder="1" applyAlignment="1">
      <alignment horizontal="right" vertical="center"/>
    </xf>
    <xf numFmtId="3" fontId="0" fillId="0" borderId="24" xfId="0" applyNumberFormat="1" applyBorder="1" applyAlignment="1">
      <alignment horizontal="right" vertical="center"/>
    </xf>
    <xf numFmtId="3" fontId="0" fillId="0" borderId="23" xfId="0" applyNumberFormat="1" applyBorder="1" applyAlignment="1">
      <alignment horizontal="right" vertical="center"/>
    </xf>
    <xf numFmtId="10" fontId="0" fillId="0" borderId="33" xfId="0" applyNumberFormat="1" applyBorder="1" applyAlignment="1">
      <alignment vertical="center"/>
    </xf>
    <xf numFmtId="10" fontId="0" fillId="0" borderId="24" xfId="0" applyNumberFormat="1" applyBorder="1" applyAlignment="1">
      <alignment vertical="center"/>
    </xf>
    <xf numFmtId="10" fontId="0" fillId="0" borderId="23" xfId="0" applyNumberFormat="1" applyBorder="1" applyAlignment="1">
      <alignment vertical="center"/>
    </xf>
    <xf numFmtId="3" fontId="0" fillId="3" borderId="15" xfId="0" applyNumberFormat="1" applyFont="1" applyFill="1" applyBorder="1"/>
    <xf numFmtId="3" fontId="0" fillId="6" borderId="15" xfId="0" applyNumberFormat="1" applyFont="1" applyFill="1" applyBorder="1" applyAlignment="1">
      <alignment horizontal="right" wrapText="1"/>
    </xf>
    <xf numFmtId="3" fontId="0" fillId="10" borderId="15" xfId="0" applyNumberFormat="1" applyFont="1" applyFill="1" applyBorder="1"/>
    <xf numFmtId="0" fontId="3" fillId="0" borderId="18" xfId="0" applyFont="1" applyBorder="1" applyAlignment="1">
      <alignment horizontal="center" vertical="center"/>
    </xf>
    <xf numFmtId="3" fontId="0" fillId="6" borderId="25" xfId="0" applyNumberFormat="1" applyFont="1" applyFill="1" applyBorder="1" applyAlignment="1">
      <alignment horizontal="right" wrapText="1"/>
    </xf>
    <xf numFmtId="3" fontId="0" fillId="10" borderId="25" xfId="0" applyNumberFormat="1" applyFont="1" applyFill="1" applyBorder="1"/>
    <xf numFmtId="0" fontId="3" fillId="0" borderId="21" xfId="0" applyFont="1" applyBorder="1" applyAlignment="1">
      <alignment horizontal="center" vertical="center"/>
    </xf>
    <xf numFmtId="3" fontId="0" fillId="4" borderId="25" xfId="0" applyNumberFormat="1" applyFont="1" applyFill="1" applyBorder="1" applyAlignment="1">
      <alignment horizontal="right" wrapText="1"/>
    </xf>
    <xf numFmtId="3" fontId="3" fillId="0" borderId="21" xfId="0" applyNumberFormat="1" applyFont="1" applyBorder="1" applyAlignment="1">
      <alignment horizontal="center" vertical="center"/>
    </xf>
    <xf numFmtId="3" fontId="0" fillId="3" borderId="24" xfId="0" applyNumberFormat="1" applyFont="1" applyFill="1" applyBorder="1"/>
    <xf numFmtId="3" fontId="0" fillId="6" borderId="24" xfId="0" applyNumberFormat="1" applyFont="1" applyFill="1" applyBorder="1" applyAlignment="1">
      <alignment horizontal="right" wrapText="1"/>
    </xf>
    <xf numFmtId="10" fontId="0" fillId="7" borderId="24" xfId="0" applyNumberFormat="1" applyFont="1" applyFill="1" applyBorder="1"/>
    <xf numFmtId="3" fontId="0" fillId="10" borderId="24" xfId="0" applyNumberFormat="1" applyFont="1" applyFill="1" applyBorder="1"/>
    <xf numFmtId="0" fontId="3" fillId="0" borderId="6" xfId="0" applyFont="1" applyBorder="1" applyAlignment="1">
      <alignment horizontal="center" vertical="center"/>
    </xf>
    <xf numFmtId="3" fontId="3" fillId="5" borderId="1" xfId="0" applyNumberFormat="1" applyFont="1" applyFill="1" applyBorder="1" applyAlignment="1">
      <alignment horizontal="right" wrapText="1"/>
    </xf>
    <xf numFmtId="3" fontId="3" fillId="11" borderId="1" xfId="0" applyNumberFormat="1" applyFont="1" applyFill="1" applyBorder="1" applyAlignment="1">
      <alignment horizontal="right" wrapText="1"/>
    </xf>
    <xf numFmtId="3" fontId="3" fillId="9" borderId="1" xfId="0" applyNumberFormat="1" applyFont="1" applyFill="1" applyBorder="1" applyAlignment="1">
      <alignment horizontal="right" wrapText="1"/>
    </xf>
    <xf numFmtId="3" fontId="3" fillId="2" borderId="1" xfId="0" applyNumberFormat="1" applyFont="1" applyFill="1" applyBorder="1" applyAlignment="1">
      <alignment horizontal="right" wrapText="1"/>
    </xf>
  </cellXfs>
  <cellStyles count="25">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Moneda [0]" xfId="1" builtinId="7"/>
    <cellStyle name="Normal" xfId="0" builtinId="0"/>
    <cellStyle name="Porcentaje"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5"/>
  <sheetViews>
    <sheetView showGridLines="0" tabSelected="1" zoomScale="120" zoomScaleNormal="120" zoomScalePageLayoutView="120" workbookViewId="0"/>
  </sheetViews>
  <sheetFormatPr baseColWidth="10" defaultRowHeight="16" x14ac:dyDescent="0.2"/>
  <cols>
    <col min="1" max="1" width="2.83203125" customWidth="1"/>
    <col min="2" max="2" width="8.33203125" style="6" customWidth="1"/>
    <col min="3" max="3" width="42.1640625" customWidth="1"/>
    <col min="4" max="5" width="14.33203125" bestFit="1" customWidth="1"/>
    <col min="6" max="6" width="2.83203125" customWidth="1"/>
    <col min="7" max="7" width="11.1640625" style="6" bestFit="1" customWidth="1"/>
    <col min="8" max="8" width="34.1640625" customWidth="1"/>
    <col min="9" max="9" width="14.6640625" style="1" customWidth="1"/>
    <col min="10" max="10" width="14" style="1" bestFit="1" customWidth="1"/>
    <col min="11" max="11" width="2.83203125" customWidth="1"/>
    <col min="13" max="13" width="11.1640625" bestFit="1" customWidth="1"/>
  </cols>
  <sheetData>
    <row r="2" spans="1:11" ht="19" x14ac:dyDescent="0.25">
      <c r="B2" s="28" t="s">
        <v>17</v>
      </c>
    </row>
    <row r="3" spans="1:11" x14ac:dyDescent="0.2">
      <c r="B3" s="24"/>
      <c r="G3" s="22"/>
    </row>
    <row r="4" spans="1:11" x14ac:dyDescent="0.2">
      <c r="B4" s="4" t="s">
        <v>182</v>
      </c>
    </row>
    <row r="6" spans="1:11" x14ac:dyDescent="0.2">
      <c r="B6" s="264" t="s">
        <v>2</v>
      </c>
      <c r="C6" s="264"/>
      <c r="D6" s="264"/>
      <c r="E6" s="264"/>
      <c r="G6" s="264" t="s">
        <v>183</v>
      </c>
      <c r="H6" s="264"/>
      <c r="I6" s="264"/>
      <c r="J6" s="264"/>
    </row>
    <row r="7" spans="1:11" x14ac:dyDescent="0.2">
      <c r="B7" s="7"/>
      <c r="C7" s="2"/>
      <c r="D7" s="2"/>
      <c r="E7" s="2"/>
    </row>
    <row r="8" spans="1:11" s="6" customFormat="1" x14ac:dyDescent="0.2">
      <c r="A8" s="29"/>
      <c r="B8" s="265" t="s">
        <v>0</v>
      </c>
      <c r="C8" s="267" t="s">
        <v>1</v>
      </c>
      <c r="D8" s="269">
        <v>44561</v>
      </c>
      <c r="E8" s="271">
        <v>44196</v>
      </c>
      <c r="F8" s="29"/>
      <c r="G8" s="265" t="s">
        <v>0</v>
      </c>
      <c r="H8" s="267" t="s">
        <v>1</v>
      </c>
      <c r="I8" s="269">
        <v>44561</v>
      </c>
      <c r="J8" s="271">
        <v>44196</v>
      </c>
      <c r="K8" s="29"/>
    </row>
    <row r="9" spans="1:11" x14ac:dyDescent="0.2">
      <c r="A9" s="30"/>
      <c r="B9" s="266"/>
      <c r="C9" s="268"/>
      <c r="D9" s="270"/>
      <c r="E9" s="272"/>
      <c r="F9" s="30"/>
      <c r="G9" s="266"/>
      <c r="H9" s="268"/>
      <c r="I9" s="270"/>
      <c r="J9" s="272"/>
      <c r="K9" s="30"/>
    </row>
    <row r="10" spans="1:11" x14ac:dyDescent="0.2">
      <c r="A10" s="30"/>
      <c r="B10" s="40">
        <v>1105</v>
      </c>
      <c r="C10" s="41" t="s">
        <v>3</v>
      </c>
      <c r="D10" s="42">
        <v>24393041</v>
      </c>
      <c r="E10" s="43">
        <v>22340400</v>
      </c>
      <c r="F10" s="30"/>
      <c r="G10" s="40">
        <v>2195</v>
      </c>
      <c r="H10" s="41" t="s">
        <v>18</v>
      </c>
      <c r="I10" s="42">
        <v>260560000</v>
      </c>
      <c r="J10" s="43">
        <v>260560000</v>
      </c>
      <c r="K10" s="30"/>
    </row>
    <row r="11" spans="1:11" x14ac:dyDescent="0.2">
      <c r="A11" s="30"/>
      <c r="B11" s="44">
        <v>1110</v>
      </c>
      <c r="C11" s="45" t="s">
        <v>184</v>
      </c>
      <c r="D11" s="46">
        <v>2313381586</v>
      </c>
      <c r="E11" s="47">
        <v>4456440000</v>
      </c>
      <c r="F11" s="30"/>
      <c r="G11" s="44">
        <v>2205</v>
      </c>
      <c r="H11" s="45" t="s">
        <v>19</v>
      </c>
      <c r="I11" s="46">
        <v>712394731</v>
      </c>
      <c r="J11" s="47">
        <v>845440000</v>
      </c>
      <c r="K11" s="30"/>
    </row>
    <row r="12" spans="1:11" x14ac:dyDescent="0.2">
      <c r="A12" s="30"/>
      <c r="B12" s="44">
        <v>1305</v>
      </c>
      <c r="C12" s="45" t="s">
        <v>4</v>
      </c>
      <c r="D12" s="46">
        <v>7421058771</v>
      </c>
      <c r="E12" s="47">
        <v>2344320110</v>
      </c>
      <c r="F12" s="30"/>
      <c r="G12" s="44">
        <v>2210</v>
      </c>
      <c r="H12" s="45" t="s">
        <v>20</v>
      </c>
      <c r="I12" s="46">
        <v>859559033</v>
      </c>
      <c r="J12" s="47">
        <v>859559033</v>
      </c>
      <c r="K12" s="30"/>
    </row>
    <row r="13" spans="1:11" x14ac:dyDescent="0.2">
      <c r="A13" s="30"/>
      <c r="B13" s="44">
        <v>1398</v>
      </c>
      <c r="C13" s="45" t="s">
        <v>5</v>
      </c>
      <c r="D13" s="46">
        <v>-440145661</v>
      </c>
      <c r="E13" s="47">
        <v>-220440300</v>
      </c>
      <c r="F13" s="30"/>
      <c r="G13" s="44">
        <v>2335</v>
      </c>
      <c r="H13" s="45" t="s">
        <v>21</v>
      </c>
      <c r="I13" s="46">
        <v>4440262229</v>
      </c>
      <c r="J13" s="47">
        <v>1105440000</v>
      </c>
      <c r="K13" s="30"/>
    </row>
    <row r="14" spans="1:11" x14ac:dyDescent="0.2">
      <c r="A14" s="30"/>
      <c r="B14" s="44">
        <v>1399</v>
      </c>
      <c r="C14" s="45" t="s">
        <v>6</v>
      </c>
      <c r="D14" s="46">
        <v>-130335400</v>
      </c>
      <c r="E14" s="47">
        <v>-105440400</v>
      </c>
      <c r="F14" s="30"/>
      <c r="G14" s="44">
        <v>2365</v>
      </c>
      <c r="H14" s="45" t="s">
        <v>22</v>
      </c>
      <c r="I14" s="46">
        <v>114260000</v>
      </c>
      <c r="J14" s="47">
        <v>99445000</v>
      </c>
      <c r="K14" s="30"/>
    </row>
    <row r="15" spans="1:11" x14ac:dyDescent="0.2">
      <c r="A15" s="30"/>
      <c r="B15" s="44">
        <v>1365</v>
      </c>
      <c r="C15" s="45" t="s">
        <v>7</v>
      </c>
      <c r="D15" s="46">
        <v>1200000000</v>
      </c>
      <c r="E15" s="47">
        <v>0</v>
      </c>
      <c r="F15" s="30"/>
      <c r="G15" s="44">
        <v>2367</v>
      </c>
      <c r="H15" s="45" t="s">
        <v>23</v>
      </c>
      <c r="I15" s="46">
        <v>3764000</v>
      </c>
      <c r="J15" s="47">
        <v>2105000</v>
      </c>
      <c r="K15" s="30"/>
    </row>
    <row r="16" spans="1:11" x14ac:dyDescent="0.2">
      <c r="A16" s="30"/>
      <c r="B16" s="44">
        <v>1435</v>
      </c>
      <c r="C16" s="45" t="s">
        <v>8</v>
      </c>
      <c r="D16" s="257">
        <v>14784124267</v>
      </c>
      <c r="E16" s="258">
        <v>22340500112</v>
      </c>
      <c r="F16" s="30"/>
      <c r="G16" s="44">
        <v>2368</v>
      </c>
      <c r="H16" s="45" t="s">
        <v>24</v>
      </c>
      <c r="I16" s="46">
        <v>3407000</v>
      </c>
      <c r="J16" s="47">
        <v>2104000</v>
      </c>
      <c r="K16" s="30"/>
    </row>
    <row r="17" spans="1:11" x14ac:dyDescent="0.2">
      <c r="A17" s="30"/>
      <c r="B17" s="44">
        <v>1499</v>
      </c>
      <c r="C17" s="45" t="s">
        <v>179</v>
      </c>
      <c r="D17" s="257">
        <v>-600000000</v>
      </c>
      <c r="E17" s="258">
        <v>-200000000</v>
      </c>
      <c r="F17" s="30"/>
      <c r="G17" s="44">
        <v>2370</v>
      </c>
      <c r="H17" s="45" t="s">
        <v>25</v>
      </c>
      <c r="I17" s="46">
        <v>17670164</v>
      </c>
      <c r="J17" s="47">
        <v>18430223</v>
      </c>
      <c r="K17" s="30"/>
    </row>
    <row r="18" spans="1:11" x14ac:dyDescent="0.2">
      <c r="A18" s="30"/>
      <c r="B18" s="44">
        <v>1504</v>
      </c>
      <c r="C18" s="45" t="s">
        <v>9</v>
      </c>
      <c r="D18" s="257">
        <v>1200000000</v>
      </c>
      <c r="E18" s="258">
        <v>800000000</v>
      </c>
      <c r="F18" s="30"/>
      <c r="G18" s="44">
        <v>2404</v>
      </c>
      <c r="H18" s="45" t="s">
        <v>26</v>
      </c>
      <c r="I18" s="46">
        <v>601700490</v>
      </c>
      <c r="J18" s="47">
        <v>445330000</v>
      </c>
      <c r="K18" s="30"/>
    </row>
    <row r="19" spans="1:11" x14ac:dyDescent="0.2">
      <c r="A19" s="30"/>
      <c r="B19" s="44">
        <v>1516</v>
      </c>
      <c r="C19" s="45" t="s">
        <v>10</v>
      </c>
      <c r="D19" s="257">
        <v>7042796031</v>
      </c>
      <c r="E19" s="258">
        <v>7042796031</v>
      </c>
      <c r="F19" s="30"/>
      <c r="G19" s="44">
        <v>2408</v>
      </c>
      <c r="H19" s="45" t="s">
        <v>27</v>
      </c>
      <c r="I19" s="46">
        <v>266971000</v>
      </c>
      <c r="J19" s="47">
        <v>266971000</v>
      </c>
      <c r="K19" s="30"/>
    </row>
    <row r="20" spans="1:11" x14ac:dyDescent="0.2">
      <c r="A20" s="30"/>
      <c r="B20" s="44">
        <v>1520</v>
      </c>
      <c r="C20" s="45" t="s">
        <v>11</v>
      </c>
      <c r="D20" s="46">
        <v>43440907</v>
      </c>
      <c r="E20" s="47">
        <v>43440907</v>
      </c>
      <c r="F20" s="30"/>
      <c r="G20" s="44">
        <v>2412</v>
      </c>
      <c r="H20" s="45" t="s">
        <v>28</v>
      </c>
      <c r="I20" s="46">
        <v>87293000</v>
      </c>
      <c r="J20" s="47">
        <v>57440000</v>
      </c>
      <c r="K20" s="30"/>
    </row>
    <row r="21" spans="1:11" x14ac:dyDescent="0.2">
      <c r="A21" s="30"/>
      <c r="B21" s="44">
        <v>1524</v>
      </c>
      <c r="C21" s="45" t="s">
        <v>12</v>
      </c>
      <c r="D21" s="46">
        <v>92898761</v>
      </c>
      <c r="E21" s="47">
        <v>92898761</v>
      </c>
      <c r="F21" s="30"/>
      <c r="G21" s="44">
        <v>2510</v>
      </c>
      <c r="H21" s="45" t="s">
        <v>29</v>
      </c>
      <c r="I21" s="46">
        <v>319618280</v>
      </c>
      <c r="J21" s="47">
        <v>334245400</v>
      </c>
      <c r="K21" s="30"/>
    </row>
    <row r="22" spans="1:11" x14ac:dyDescent="0.2">
      <c r="A22" s="30"/>
      <c r="B22" s="44">
        <v>1528</v>
      </c>
      <c r="C22" s="45" t="s">
        <v>185</v>
      </c>
      <c r="D22" s="46">
        <v>296113888</v>
      </c>
      <c r="E22" s="47">
        <v>296113888</v>
      </c>
      <c r="F22" s="30"/>
      <c r="G22" s="44">
        <v>2515</v>
      </c>
      <c r="H22" s="45" t="s">
        <v>30</v>
      </c>
      <c r="I22" s="46">
        <v>38050382</v>
      </c>
      <c r="J22" s="47">
        <v>32104500</v>
      </c>
      <c r="K22" s="30"/>
    </row>
    <row r="23" spans="1:11" x14ac:dyDescent="0.2">
      <c r="A23" s="30"/>
      <c r="B23" s="44">
        <v>1540</v>
      </c>
      <c r="C23" s="45" t="s">
        <v>13</v>
      </c>
      <c r="D23" s="46">
        <v>481904010</v>
      </c>
      <c r="E23" s="47">
        <v>481904010</v>
      </c>
      <c r="F23" s="30"/>
      <c r="G23" s="44">
        <v>2525</v>
      </c>
      <c r="H23" s="45" t="s">
        <v>31</v>
      </c>
      <c r="I23" s="46">
        <v>72074572</v>
      </c>
      <c r="J23" s="47">
        <v>56320300</v>
      </c>
      <c r="K23" s="30"/>
    </row>
    <row r="24" spans="1:11" x14ac:dyDescent="0.2">
      <c r="A24" s="30"/>
      <c r="B24" s="44">
        <v>159205</v>
      </c>
      <c r="C24" s="45" t="s">
        <v>14</v>
      </c>
      <c r="D24" s="46">
        <v>-402445487</v>
      </c>
      <c r="E24" s="47">
        <v>-201222744</v>
      </c>
      <c r="F24" s="30"/>
      <c r="G24" s="44">
        <v>2635</v>
      </c>
      <c r="H24" s="45" t="s">
        <v>32</v>
      </c>
      <c r="I24" s="257">
        <v>300000000</v>
      </c>
      <c r="J24" s="258">
        <v>0</v>
      </c>
      <c r="K24" s="30"/>
    </row>
    <row r="25" spans="1:11" x14ac:dyDescent="0.2">
      <c r="A25" s="30"/>
      <c r="B25" s="44">
        <v>159210</v>
      </c>
      <c r="C25" s="45" t="s">
        <v>11</v>
      </c>
      <c r="D25" s="46">
        <v>-36440300</v>
      </c>
      <c r="E25" s="47">
        <v>-33440450</v>
      </c>
      <c r="F25" s="30"/>
      <c r="G25" s="44">
        <v>2640</v>
      </c>
      <c r="H25" s="45" t="s">
        <v>178</v>
      </c>
      <c r="I25" s="257">
        <v>650000000</v>
      </c>
      <c r="J25" s="258">
        <v>0</v>
      </c>
      <c r="K25" s="30"/>
    </row>
    <row r="26" spans="1:11" x14ac:dyDescent="0.2">
      <c r="A26" s="30"/>
      <c r="B26" s="44">
        <v>159215</v>
      </c>
      <c r="C26" s="45" t="s">
        <v>12</v>
      </c>
      <c r="D26" s="46">
        <v>-51340400</v>
      </c>
      <c r="E26" s="47">
        <v>-44350660</v>
      </c>
      <c r="F26" s="30"/>
      <c r="G26" s="254">
        <v>27</v>
      </c>
      <c r="H26" s="255" t="s">
        <v>34</v>
      </c>
      <c r="I26" s="259">
        <v>1763239014</v>
      </c>
      <c r="J26" s="59">
        <v>1763239014</v>
      </c>
      <c r="K26" s="30"/>
    </row>
    <row r="27" spans="1:11" x14ac:dyDescent="0.2">
      <c r="A27" s="30"/>
      <c r="B27" s="44">
        <v>159220</v>
      </c>
      <c r="C27" s="45" t="s">
        <v>185</v>
      </c>
      <c r="D27" s="46">
        <v>-275440300</v>
      </c>
      <c r="E27" s="47">
        <v>-220340400</v>
      </c>
      <c r="F27" s="30"/>
      <c r="G27" s="57"/>
      <c r="H27" s="53" t="s">
        <v>186</v>
      </c>
      <c r="I27" s="54">
        <f>SUM(I10:I26)</f>
        <v>10510823895</v>
      </c>
      <c r="J27" s="55">
        <f>SUM(J10:J26)</f>
        <v>6148733470</v>
      </c>
      <c r="K27" s="31"/>
    </row>
    <row r="28" spans="1:11" x14ac:dyDescent="0.2">
      <c r="A28" s="30"/>
      <c r="B28" s="44">
        <v>159235</v>
      </c>
      <c r="C28" s="45" t="s">
        <v>13</v>
      </c>
      <c r="D28" s="46">
        <v>-328334500</v>
      </c>
      <c r="E28" s="47">
        <v>-300213412</v>
      </c>
      <c r="F28" s="30"/>
      <c r="G28" s="40">
        <v>3105</v>
      </c>
      <c r="H28" s="41" t="s">
        <v>35</v>
      </c>
      <c r="I28" s="42">
        <v>5489520000</v>
      </c>
      <c r="J28" s="43">
        <v>5489520000</v>
      </c>
      <c r="K28" s="30"/>
    </row>
    <row r="29" spans="1:11" x14ac:dyDescent="0.2">
      <c r="A29" s="30"/>
      <c r="B29" s="37">
        <v>1865</v>
      </c>
      <c r="C29" s="38" t="s">
        <v>15</v>
      </c>
      <c r="D29" s="39">
        <v>500660000</v>
      </c>
      <c r="E29" s="1">
        <v>0</v>
      </c>
      <c r="F29" s="30"/>
      <c r="G29" s="44">
        <v>3205</v>
      </c>
      <c r="H29" s="45" t="s">
        <v>36</v>
      </c>
      <c r="I29" s="46">
        <v>1170510000</v>
      </c>
      <c r="J29" s="47">
        <v>1170510000</v>
      </c>
      <c r="K29" s="30"/>
    </row>
    <row r="30" spans="1:11" s="2" customFormat="1" x14ac:dyDescent="0.2">
      <c r="A30" s="31"/>
      <c r="B30" s="56"/>
      <c r="C30" s="53" t="s">
        <v>16</v>
      </c>
      <c r="D30" s="54">
        <f>SUM(D10:D29)</f>
        <v>33136289214</v>
      </c>
      <c r="E30" s="55">
        <f>SUM(E10:E29)</f>
        <v>36595305853</v>
      </c>
      <c r="F30" s="31"/>
      <c r="G30" s="50">
        <v>3305</v>
      </c>
      <c r="H30" s="51" t="s">
        <v>37</v>
      </c>
      <c r="I30" s="52">
        <v>3021020212</v>
      </c>
      <c r="J30" s="35">
        <v>2677470576</v>
      </c>
      <c r="K30" s="31"/>
    </row>
    <row r="31" spans="1:11" x14ac:dyDescent="0.2">
      <c r="A31" s="30"/>
      <c r="F31" s="30"/>
      <c r="G31" s="44">
        <v>3315</v>
      </c>
      <c r="H31" s="51" t="s">
        <v>38</v>
      </c>
      <c r="I31" s="46">
        <v>5761876</v>
      </c>
      <c r="J31" s="47">
        <v>5761876</v>
      </c>
      <c r="K31" s="30"/>
    </row>
    <row r="32" spans="1:11" x14ac:dyDescent="0.2">
      <c r="A32" s="30"/>
      <c r="F32" s="30"/>
      <c r="G32" s="44">
        <v>3605</v>
      </c>
      <c r="H32" s="51" t="s">
        <v>39</v>
      </c>
      <c r="I32" s="46">
        <f>1682020195+316725625</f>
        <v>1998745820</v>
      </c>
      <c r="J32" s="47">
        <v>2200109612</v>
      </c>
      <c r="K32" s="30"/>
    </row>
    <row r="33" spans="1:11" x14ac:dyDescent="0.2">
      <c r="A33" s="30"/>
      <c r="F33" s="30"/>
      <c r="G33" s="44">
        <v>3705</v>
      </c>
      <c r="H33" s="51" t="s">
        <v>40</v>
      </c>
      <c r="I33" s="46">
        <f>10546341446+310291590-316725625</f>
        <v>10539907411</v>
      </c>
      <c r="J33" s="47">
        <f>18592908729+310291590</f>
        <v>18903200319</v>
      </c>
      <c r="K33" s="30"/>
    </row>
    <row r="34" spans="1:11" x14ac:dyDescent="0.2">
      <c r="A34" s="30"/>
      <c r="F34" s="30"/>
      <c r="G34" s="37">
        <v>3805</v>
      </c>
      <c r="H34" s="48" t="s">
        <v>41</v>
      </c>
      <c r="I34" s="256">
        <v>400000000</v>
      </c>
      <c r="J34" s="1">
        <v>0</v>
      </c>
      <c r="K34" s="30"/>
    </row>
    <row r="35" spans="1:11" s="2" customFormat="1" x14ac:dyDescent="0.2">
      <c r="A35" s="31"/>
      <c r="B35" s="7"/>
      <c r="F35" s="31"/>
      <c r="G35" s="56"/>
      <c r="H35" s="53" t="s">
        <v>42</v>
      </c>
      <c r="I35" s="54">
        <f>SUM(I28:I34)</f>
        <v>22625465319</v>
      </c>
      <c r="J35" s="55">
        <f t="shared" ref="J35" si="0">SUM(J28:J34)</f>
        <v>30446572383</v>
      </c>
      <c r="K35" s="31"/>
    </row>
    <row r="36" spans="1:11" x14ac:dyDescent="0.2">
      <c r="A36" s="30"/>
      <c r="F36" s="30"/>
      <c r="K36" s="30"/>
    </row>
    <row r="37" spans="1:11" x14ac:dyDescent="0.2">
      <c r="A37" s="30"/>
      <c r="F37" s="30"/>
      <c r="I37" s="1">
        <f>I35+I27-D30</f>
        <v>0</v>
      </c>
      <c r="J37" s="1">
        <f>J35+J27-E30</f>
        <v>0</v>
      </c>
      <c r="K37" s="30"/>
    </row>
    <row r="38" spans="1:11" x14ac:dyDescent="0.2">
      <c r="A38" s="32"/>
    </row>
    <row r="39" spans="1:11" x14ac:dyDescent="0.2">
      <c r="A39" s="30"/>
      <c r="B39" s="29"/>
      <c r="C39" s="30"/>
      <c r="D39" s="30"/>
      <c r="E39" s="30"/>
      <c r="F39" s="30"/>
      <c r="G39" s="29"/>
      <c r="H39" s="30"/>
      <c r="I39" s="33"/>
      <c r="J39" s="33"/>
      <c r="K39" s="30"/>
    </row>
    <row r="40" spans="1:11" x14ac:dyDescent="0.2">
      <c r="A40" s="32"/>
      <c r="B40" s="58"/>
      <c r="C40" s="32"/>
      <c r="D40" s="32"/>
      <c r="E40" s="32"/>
      <c r="F40" s="32"/>
      <c r="G40" s="58"/>
      <c r="H40" s="32"/>
      <c r="I40" s="59"/>
      <c r="J40" s="59"/>
      <c r="K40" s="32"/>
    </row>
    <row r="41" spans="1:11" x14ac:dyDescent="0.2">
      <c r="B41" s="264" t="s">
        <v>187</v>
      </c>
      <c r="C41" s="264"/>
      <c r="D41" s="264"/>
      <c r="E41" s="264"/>
    </row>
    <row r="42" spans="1:11" x14ac:dyDescent="0.2">
      <c r="B42" s="7"/>
      <c r="C42" s="2"/>
      <c r="D42" s="2"/>
      <c r="E42" s="2"/>
    </row>
    <row r="43" spans="1:11" x14ac:dyDescent="0.2">
      <c r="A43" s="30"/>
      <c r="B43" s="273" t="s">
        <v>0</v>
      </c>
      <c r="C43" s="283" t="s">
        <v>63</v>
      </c>
      <c r="D43" s="273"/>
      <c r="E43" s="275">
        <v>44561</v>
      </c>
      <c r="F43" s="30"/>
    </row>
    <row r="44" spans="1:11" x14ac:dyDescent="0.2">
      <c r="A44" s="30"/>
      <c r="B44" s="274"/>
      <c r="C44" s="284"/>
      <c r="D44" s="274"/>
      <c r="E44" s="276"/>
      <c r="F44" s="30"/>
    </row>
    <row r="45" spans="1:11" x14ac:dyDescent="0.2">
      <c r="A45" s="30"/>
      <c r="B45" s="36">
        <v>4135</v>
      </c>
      <c r="C45" s="277" t="s">
        <v>44</v>
      </c>
      <c r="D45" s="278"/>
      <c r="E45" s="1">
        <v>36915158585</v>
      </c>
      <c r="F45" s="30"/>
    </row>
    <row r="46" spans="1:11" x14ac:dyDescent="0.2">
      <c r="A46" s="30"/>
      <c r="B46" s="36">
        <v>4145</v>
      </c>
      <c r="C46" s="279" t="s">
        <v>45</v>
      </c>
      <c r="D46" s="280"/>
      <c r="E46" s="1">
        <v>164160561</v>
      </c>
      <c r="F46" s="30"/>
    </row>
    <row r="47" spans="1:11" x14ac:dyDescent="0.2">
      <c r="A47" s="30"/>
      <c r="B47" s="36">
        <v>4175</v>
      </c>
      <c r="C47" s="279" t="s">
        <v>46</v>
      </c>
      <c r="D47" s="280"/>
      <c r="E47" s="1">
        <v>-677691896</v>
      </c>
      <c r="F47" s="30"/>
    </row>
    <row r="48" spans="1:11" x14ac:dyDescent="0.2">
      <c r="A48" s="30"/>
      <c r="B48" s="36">
        <v>4210</v>
      </c>
      <c r="C48" s="279" t="s">
        <v>47</v>
      </c>
      <c r="D48" s="280"/>
      <c r="E48" s="1">
        <v>2097170490</v>
      </c>
      <c r="F48" s="30"/>
    </row>
    <row r="49" spans="1:10" x14ac:dyDescent="0.2">
      <c r="A49" s="30"/>
      <c r="B49" s="36">
        <v>4235</v>
      </c>
      <c r="C49" s="279" t="s">
        <v>55</v>
      </c>
      <c r="D49" s="280"/>
      <c r="E49" s="1">
        <v>1694730</v>
      </c>
      <c r="F49" s="30"/>
    </row>
    <row r="50" spans="1:10" x14ac:dyDescent="0.2">
      <c r="A50" s="30"/>
      <c r="B50" s="36">
        <v>4250</v>
      </c>
      <c r="C50" s="279" t="s">
        <v>48</v>
      </c>
      <c r="D50" s="280"/>
      <c r="E50" s="1">
        <v>100</v>
      </c>
      <c r="F50" s="30"/>
    </row>
    <row r="51" spans="1:10" x14ac:dyDescent="0.2">
      <c r="A51" s="30"/>
      <c r="B51" s="36">
        <v>4255</v>
      </c>
      <c r="C51" s="279" t="s">
        <v>177</v>
      </c>
      <c r="D51" s="280"/>
      <c r="E51" s="1">
        <v>62183812</v>
      </c>
      <c r="F51" s="30"/>
    </row>
    <row r="52" spans="1:10" x14ac:dyDescent="0.2">
      <c r="A52" s="30"/>
      <c r="B52" s="37">
        <v>4295</v>
      </c>
      <c r="C52" s="281" t="s">
        <v>49</v>
      </c>
      <c r="D52" s="282"/>
      <c r="E52" s="1">
        <v>263453</v>
      </c>
      <c r="F52" s="30"/>
    </row>
    <row r="53" spans="1:10" s="2" customFormat="1" x14ac:dyDescent="0.2">
      <c r="A53" s="31"/>
      <c r="B53" s="61"/>
      <c r="C53" s="285" t="s">
        <v>43</v>
      </c>
      <c r="D53" s="285"/>
      <c r="E53" s="62">
        <f>SUM(E45:E52)</f>
        <v>38562939835</v>
      </c>
      <c r="F53" s="31"/>
      <c r="G53" s="7"/>
      <c r="I53" s="3"/>
      <c r="J53" s="3"/>
    </row>
    <row r="54" spans="1:10" x14ac:dyDescent="0.2">
      <c r="A54" s="30"/>
      <c r="B54" s="60">
        <v>5105</v>
      </c>
      <c r="C54" s="277" t="s">
        <v>50</v>
      </c>
      <c r="D54" s="278"/>
      <c r="E54" s="1">
        <v>928379774</v>
      </c>
      <c r="F54" s="30"/>
    </row>
    <row r="55" spans="1:10" x14ac:dyDescent="0.2">
      <c r="A55" s="30"/>
      <c r="B55" s="36">
        <v>5110</v>
      </c>
      <c r="C55" s="279" t="s">
        <v>51</v>
      </c>
      <c r="D55" s="280"/>
      <c r="E55" s="1">
        <v>198767599</v>
      </c>
      <c r="F55" s="30"/>
    </row>
    <row r="56" spans="1:10" x14ac:dyDescent="0.2">
      <c r="A56" s="30"/>
      <c r="B56" s="36">
        <v>5115</v>
      </c>
      <c r="C56" s="279" t="s">
        <v>52</v>
      </c>
      <c r="D56" s="280"/>
      <c r="E56" s="1">
        <v>42701600</v>
      </c>
      <c r="F56" s="30"/>
    </row>
    <row r="57" spans="1:10" x14ac:dyDescent="0.2">
      <c r="A57" s="30"/>
      <c r="B57" s="36">
        <v>5125</v>
      </c>
      <c r="C57" s="279" t="s">
        <v>53</v>
      </c>
      <c r="D57" s="280"/>
      <c r="E57" s="1">
        <v>123194263</v>
      </c>
      <c r="F57" s="30"/>
    </row>
    <row r="58" spans="1:10" x14ac:dyDescent="0.2">
      <c r="A58" s="30"/>
      <c r="B58" s="36">
        <v>5130</v>
      </c>
      <c r="C58" s="279" t="s">
        <v>54</v>
      </c>
      <c r="D58" s="280"/>
      <c r="E58" s="1">
        <v>47275817</v>
      </c>
      <c r="F58" s="30"/>
    </row>
    <row r="59" spans="1:10" x14ac:dyDescent="0.2">
      <c r="A59" s="30"/>
      <c r="B59" s="36">
        <v>5135</v>
      </c>
      <c r="C59" s="279" t="s">
        <v>55</v>
      </c>
      <c r="D59" s="280"/>
      <c r="E59" s="1">
        <v>1471911948</v>
      </c>
      <c r="F59" s="30"/>
    </row>
    <row r="60" spans="1:10" x14ac:dyDescent="0.2">
      <c r="A60" s="30"/>
      <c r="B60" s="36">
        <v>5140</v>
      </c>
      <c r="C60" s="279" t="s">
        <v>56</v>
      </c>
      <c r="D60" s="280"/>
      <c r="E60" s="1">
        <v>9421611</v>
      </c>
      <c r="F60" s="30"/>
    </row>
    <row r="61" spans="1:10" x14ac:dyDescent="0.2">
      <c r="A61" s="30"/>
      <c r="B61" s="36">
        <v>5145</v>
      </c>
      <c r="C61" s="279" t="s">
        <v>57</v>
      </c>
      <c r="D61" s="280"/>
      <c r="E61" s="1">
        <v>117952121</v>
      </c>
      <c r="F61" s="30"/>
    </row>
    <row r="62" spans="1:10" x14ac:dyDescent="0.2">
      <c r="A62" s="30"/>
      <c r="B62" s="36">
        <v>5150</v>
      </c>
      <c r="C62" s="279" t="s">
        <v>58</v>
      </c>
      <c r="D62" s="280"/>
      <c r="E62" s="1">
        <v>11724600</v>
      </c>
      <c r="F62" s="30"/>
    </row>
    <row r="63" spans="1:10" x14ac:dyDescent="0.2">
      <c r="A63" s="30"/>
      <c r="B63" s="36">
        <v>5155</v>
      </c>
      <c r="C63" s="279" t="s">
        <v>59</v>
      </c>
      <c r="D63" s="280"/>
      <c r="E63" s="1">
        <v>90102309</v>
      </c>
      <c r="F63" s="30"/>
    </row>
    <row r="64" spans="1:10" x14ac:dyDescent="0.2">
      <c r="A64" s="30"/>
      <c r="B64" s="36">
        <v>5160</v>
      </c>
      <c r="C64" s="279" t="s">
        <v>60</v>
      </c>
      <c r="D64" s="280"/>
      <c r="E64" s="1">
        <v>179343905</v>
      </c>
      <c r="F64" s="30"/>
    </row>
    <row r="65" spans="1:6" x14ac:dyDescent="0.2">
      <c r="A65" s="30"/>
      <c r="B65" s="36">
        <v>5195</v>
      </c>
      <c r="C65" s="279" t="s">
        <v>49</v>
      </c>
      <c r="D65" s="280"/>
      <c r="E65" s="1">
        <v>164503906</v>
      </c>
      <c r="F65" s="30"/>
    </row>
    <row r="66" spans="1:6" x14ac:dyDescent="0.2">
      <c r="A66" s="30"/>
      <c r="B66" s="36">
        <v>5199</v>
      </c>
      <c r="C66" s="279" t="s">
        <v>61</v>
      </c>
      <c r="D66" s="280"/>
      <c r="E66" s="1">
        <v>24895000</v>
      </c>
      <c r="F66" s="30"/>
    </row>
    <row r="67" spans="1:6" x14ac:dyDescent="0.2">
      <c r="A67" s="30"/>
      <c r="B67" s="36">
        <v>5205</v>
      </c>
      <c r="C67" s="279" t="s">
        <v>50</v>
      </c>
      <c r="D67" s="280"/>
      <c r="E67" s="1">
        <v>1886432991</v>
      </c>
      <c r="F67" s="30"/>
    </row>
    <row r="68" spans="1:6" x14ac:dyDescent="0.2">
      <c r="A68" s="30"/>
      <c r="B68" s="36">
        <v>5210</v>
      </c>
      <c r="C68" s="279" t="s">
        <v>51</v>
      </c>
      <c r="D68" s="280"/>
      <c r="E68" s="1">
        <v>8000000</v>
      </c>
      <c r="F68" s="30"/>
    </row>
    <row r="69" spans="1:6" x14ac:dyDescent="0.2">
      <c r="A69" s="30"/>
      <c r="B69" s="36">
        <v>5215</v>
      </c>
      <c r="C69" s="279" t="s">
        <v>52</v>
      </c>
      <c r="D69" s="280"/>
      <c r="E69" s="1">
        <v>522658631</v>
      </c>
      <c r="F69" s="30"/>
    </row>
    <row r="70" spans="1:6" x14ac:dyDescent="0.2">
      <c r="A70" s="30"/>
      <c r="B70" s="36">
        <v>5220</v>
      </c>
      <c r="C70" s="279" t="s">
        <v>62</v>
      </c>
      <c r="D70" s="280"/>
      <c r="E70" s="1">
        <v>830882838</v>
      </c>
      <c r="F70" s="30"/>
    </row>
    <row r="71" spans="1:6" x14ac:dyDescent="0.2">
      <c r="A71" s="30"/>
      <c r="B71" s="36">
        <v>5235</v>
      </c>
      <c r="C71" s="279" t="s">
        <v>55</v>
      </c>
      <c r="D71" s="280"/>
      <c r="E71" s="1">
        <v>1272589128</v>
      </c>
      <c r="F71" s="30"/>
    </row>
    <row r="72" spans="1:6" x14ac:dyDescent="0.2">
      <c r="A72" s="30"/>
      <c r="B72" s="36">
        <v>5245</v>
      </c>
      <c r="C72" s="279" t="s">
        <v>57</v>
      </c>
      <c r="D72" s="280"/>
      <c r="E72" s="1">
        <v>52472472</v>
      </c>
      <c r="F72" s="30"/>
    </row>
    <row r="73" spans="1:6" x14ac:dyDescent="0.2">
      <c r="A73" s="30"/>
      <c r="B73" s="36">
        <v>5255</v>
      </c>
      <c r="C73" s="279" t="s">
        <v>188</v>
      </c>
      <c r="D73" s="280"/>
      <c r="E73" s="1">
        <v>126452898</v>
      </c>
      <c r="F73" s="30"/>
    </row>
    <row r="74" spans="1:6" x14ac:dyDescent="0.2">
      <c r="A74" s="30"/>
      <c r="B74" s="36">
        <v>5260</v>
      </c>
      <c r="C74" s="279" t="s">
        <v>60</v>
      </c>
      <c r="D74" s="280"/>
      <c r="E74" s="1">
        <v>115089417</v>
      </c>
      <c r="F74" s="30"/>
    </row>
    <row r="75" spans="1:6" x14ac:dyDescent="0.2">
      <c r="A75" s="30"/>
      <c r="B75" s="36">
        <v>5295</v>
      </c>
      <c r="C75" s="279" t="s">
        <v>49</v>
      </c>
      <c r="D75" s="280"/>
      <c r="E75" s="1">
        <v>368676812</v>
      </c>
      <c r="F75" s="30"/>
    </row>
    <row r="76" spans="1:6" x14ac:dyDescent="0.2">
      <c r="A76" s="30"/>
      <c r="B76" s="36">
        <v>5305</v>
      </c>
      <c r="C76" s="279" t="s">
        <v>47</v>
      </c>
      <c r="D76" s="280"/>
      <c r="E76" s="1">
        <v>4599581018</v>
      </c>
      <c r="F76" s="30"/>
    </row>
    <row r="77" spans="1:6" x14ac:dyDescent="0.2">
      <c r="A77" s="30"/>
      <c r="B77" s="36">
        <v>5315</v>
      </c>
      <c r="C77" s="279" t="s">
        <v>64</v>
      </c>
      <c r="D77" s="280"/>
      <c r="E77" s="1">
        <v>653957141</v>
      </c>
      <c r="F77" s="30"/>
    </row>
    <row r="78" spans="1:6" x14ac:dyDescent="0.2">
      <c r="A78" s="30"/>
      <c r="B78" s="36">
        <v>5395</v>
      </c>
      <c r="C78" s="279" t="s">
        <v>65</v>
      </c>
      <c r="D78" s="280"/>
      <c r="E78" s="1">
        <v>64344376</v>
      </c>
      <c r="F78" s="30"/>
    </row>
    <row r="79" spans="1:6" x14ac:dyDescent="0.2">
      <c r="A79" s="30"/>
      <c r="B79" s="36">
        <v>5405</v>
      </c>
      <c r="C79" s="279" t="s">
        <v>151</v>
      </c>
      <c r="D79" s="280"/>
      <c r="E79" s="1">
        <f>2036145000-316725625</f>
        <v>1719419375</v>
      </c>
      <c r="F79" s="30"/>
    </row>
    <row r="80" spans="1:6" x14ac:dyDescent="0.2">
      <c r="A80" s="30"/>
      <c r="B80" s="37">
        <v>6135</v>
      </c>
      <c r="C80" s="281" t="s">
        <v>189</v>
      </c>
      <c r="D80" s="282"/>
      <c r="E80" s="1">
        <v>20933462465</v>
      </c>
      <c r="F80" s="30"/>
    </row>
    <row r="81" spans="1:10" s="2" customFormat="1" x14ac:dyDescent="0.2">
      <c r="A81" s="31"/>
      <c r="B81" s="61"/>
      <c r="C81" s="285" t="s">
        <v>190</v>
      </c>
      <c r="D81" s="286"/>
      <c r="E81" s="62">
        <f>SUM(E54:E80)</f>
        <v>36564194015</v>
      </c>
      <c r="F81" s="31"/>
      <c r="G81" s="7"/>
      <c r="I81" s="3"/>
      <c r="J81" s="3"/>
    </row>
    <row r="82" spans="1:10" x14ac:dyDescent="0.2">
      <c r="E82" s="1"/>
    </row>
    <row r="83" spans="1:10" x14ac:dyDescent="0.2">
      <c r="E83" s="1">
        <f>E53-E81-I32</f>
        <v>0</v>
      </c>
    </row>
    <row r="84" spans="1:10" x14ac:dyDescent="0.2">
      <c r="E84" s="1"/>
    </row>
    <row r="85" spans="1:10" x14ac:dyDescent="0.2">
      <c r="E85" s="1"/>
    </row>
  </sheetData>
  <mergeCells count="51">
    <mergeCell ref="C81:D81"/>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2:D52"/>
    <mergeCell ref="C43:D44"/>
    <mergeCell ref="C53:D53"/>
    <mergeCell ref="C54:D54"/>
    <mergeCell ref="C55:D55"/>
    <mergeCell ref="C47:D47"/>
    <mergeCell ref="C48:D48"/>
    <mergeCell ref="C49:D49"/>
    <mergeCell ref="C50:D50"/>
    <mergeCell ref="C51:D51"/>
    <mergeCell ref="B43:B44"/>
    <mergeCell ref="E43:E44"/>
    <mergeCell ref="C45:D45"/>
    <mergeCell ref="C46:D46"/>
    <mergeCell ref="B6:E6"/>
    <mergeCell ref="G6:J6"/>
    <mergeCell ref="B41:E41"/>
    <mergeCell ref="B8:B9"/>
    <mergeCell ref="C8:C9"/>
    <mergeCell ref="D8:D9"/>
    <mergeCell ref="E8:E9"/>
    <mergeCell ref="G8:G9"/>
    <mergeCell ref="H8:H9"/>
    <mergeCell ref="I8:I9"/>
    <mergeCell ref="J8:J9"/>
  </mergeCells>
  <pageMargins left="0.7" right="0.7" top="0.75" bottom="0.75" header="0.3" footer="0.3"/>
  <ignoredErrors>
    <ignoredError sqref="D30:E30 I27:J27 E5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4"/>
  <sheetViews>
    <sheetView showGridLines="0" zoomScale="140" zoomScaleNormal="140" zoomScalePageLayoutView="140" workbookViewId="0"/>
  </sheetViews>
  <sheetFormatPr baseColWidth="10" defaultRowHeight="16" x14ac:dyDescent="0.2"/>
  <cols>
    <col min="1" max="1" width="2.6640625" customWidth="1"/>
    <col min="2" max="2" width="24.33203125" customWidth="1"/>
    <col min="3" max="3" width="37.1640625" customWidth="1"/>
    <col min="4" max="5" width="16.1640625" customWidth="1"/>
    <col min="6" max="6" width="10.83203125" customWidth="1"/>
    <col min="7" max="7" width="16" customWidth="1"/>
    <col min="8" max="8" width="16.1640625" customWidth="1"/>
    <col min="9" max="9" width="15.33203125" customWidth="1"/>
    <col min="10" max="10" width="15.5" customWidth="1"/>
  </cols>
  <sheetData>
    <row r="2" spans="2:8" s="2" customFormat="1" ht="19" x14ac:dyDescent="0.25">
      <c r="B2" s="25" t="s">
        <v>66</v>
      </c>
    </row>
    <row r="4" spans="2:8" x14ac:dyDescent="0.2">
      <c r="B4" t="s">
        <v>67</v>
      </c>
    </row>
    <row r="6" spans="2:8" ht="16" customHeight="1" x14ac:dyDescent="0.2">
      <c r="B6" s="289" t="s">
        <v>240</v>
      </c>
      <c r="C6" s="289"/>
      <c r="D6" s="289"/>
      <c r="E6" s="289"/>
      <c r="F6" s="289"/>
      <c r="G6" s="289"/>
      <c r="H6" s="289"/>
    </row>
    <row r="7" spans="2:8" x14ac:dyDescent="0.2">
      <c r="B7" s="289"/>
      <c r="C7" s="289"/>
      <c r="D7" s="289"/>
      <c r="E7" s="289"/>
      <c r="F7" s="289"/>
      <c r="G7" s="289"/>
      <c r="H7" s="289"/>
    </row>
    <row r="8" spans="2:8" x14ac:dyDescent="0.2">
      <c r="B8" s="10"/>
      <c r="C8" s="10"/>
      <c r="D8" s="10"/>
      <c r="E8" s="10"/>
      <c r="F8" s="10"/>
      <c r="G8" s="10"/>
      <c r="H8" s="10"/>
    </row>
    <row r="9" spans="2:8" x14ac:dyDescent="0.2">
      <c r="B9" t="s">
        <v>211</v>
      </c>
    </row>
    <row r="11" spans="2:8" x14ac:dyDescent="0.2">
      <c r="B11" s="70"/>
      <c r="C11" s="71"/>
      <c r="D11" s="63" t="s">
        <v>241</v>
      </c>
      <c r="E11" s="67" t="s">
        <v>233</v>
      </c>
    </row>
    <row r="12" spans="2:8" x14ac:dyDescent="0.2">
      <c r="B12" s="298" t="s">
        <v>68</v>
      </c>
      <c r="C12" s="299"/>
      <c r="D12" s="34">
        <v>-87560000</v>
      </c>
      <c r="E12" s="68">
        <v>-50440000</v>
      </c>
    </row>
    <row r="13" spans="2:8" x14ac:dyDescent="0.2">
      <c r="B13" s="300" t="s">
        <v>69</v>
      </c>
      <c r="C13" s="301"/>
      <c r="D13" s="66">
        <v>37120000</v>
      </c>
      <c r="E13" s="69">
        <v>50440000</v>
      </c>
    </row>
    <row r="15" spans="2:8" x14ac:dyDescent="0.2">
      <c r="B15" s="291" t="s">
        <v>212</v>
      </c>
      <c r="C15" s="291"/>
      <c r="D15" s="291"/>
      <c r="E15" s="291"/>
      <c r="F15" s="291"/>
      <c r="G15" s="291"/>
      <c r="H15" s="291"/>
    </row>
    <row r="16" spans="2:8" x14ac:dyDescent="0.2">
      <c r="B16" s="291"/>
      <c r="C16" s="291"/>
      <c r="D16" s="291"/>
      <c r="E16" s="291"/>
      <c r="F16" s="291"/>
      <c r="G16" s="291"/>
      <c r="H16" s="291"/>
    </row>
    <row r="18" spans="2:8" x14ac:dyDescent="0.2">
      <c r="B18" t="s">
        <v>213</v>
      </c>
    </row>
    <row r="20" spans="2:8" x14ac:dyDescent="0.2">
      <c r="B20" s="291" t="s">
        <v>242</v>
      </c>
      <c r="C20" s="291"/>
      <c r="D20" s="291"/>
      <c r="E20" s="291"/>
      <c r="F20" s="291"/>
      <c r="G20" s="291"/>
      <c r="H20" s="291"/>
    </row>
    <row r="21" spans="2:8" x14ac:dyDescent="0.2">
      <c r="B21" s="291"/>
      <c r="C21" s="291"/>
      <c r="D21" s="291"/>
      <c r="E21" s="291"/>
      <c r="F21" s="291"/>
      <c r="G21" s="291"/>
      <c r="H21" s="291"/>
    </row>
    <row r="23" spans="2:8" ht="16" customHeight="1" x14ac:dyDescent="0.2">
      <c r="B23" s="291" t="s">
        <v>234</v>
      </c>
      <c r="C23" s="291"/>
      <c r="D23" s="291"/>
      <c r="E23" s="291"/>
      <c r="F23" s="291"/>
      <c r="G23" s="291"/>
      <c r="H23" s="291"/>
    </row>
    <row r="24" spans="2:8" x14ac:dyDescent="0.2">
      <c r="B24" s="291"/>
      <c r="C24" s="291"/>
      <c r="D24" s="291"/>
      <c r="E24" s="291"/>
      <c r="F24" s="291"/>
      <c r="G24" s="291"/>
      <c r="H24" s="291"/>
    </row>
    <row r="25" spans="2:8" x14ac:dyDescent="0.2">
      <c r="B25" s="291"/>
      <c r="C25" s="291"/>
      <c r="D25" s="291"/>
      <c r="E25" s="291"/>
      <c r="F25" s="291"/>
      <c r="G25" s="291"/>
      <c r="H25" s="291"/>
    </row>
    <row r="27" spans="2:8" x14ac:dyDescent="0.2">
      <c r="B27" s="296" t="s">
        <v>0</v>
      </c>
      <c r="C27" s="296" t="s">
        <v>1</v>
      </c>
      <c r="D27" s="292" t="s">
        <v>241</v>
      </c>
      <c r="E27" s="294" t="s">
        <v>233</v>
      </c>
    </row>
    <row r="28" spans="2:8" x14ac:dyDescent="0.2">
      <c r="B28" s="297"/>
      <c r="C28" s="297"/>
      <c r="D28" s="293"/>
      <c r="E28" s="295"/>
    </row>
    <row r="29" spans="2:8" x14ac:dyDescent="0.2">
      <c r="B29" s="88">
        <v>1504</v>
      </c>
      <c r="C29" s="89" t="s">
        <v>9</v>
      </c>
      <c r="D29" s="90">
        <v>12533016</v>
      </c>
      <c r="E29" s="91">
        <v>12533016</v>
      </c>
      <c r="F29" s="1"/>
    </row>
    <row r="30" spans="2:8" x14ac:dyDescent="0.2">
      <c r="B30" s="92">
        <v>1516</v>
      </c>
      <c r="C30" s="93" t="s">
        <v>10</v>
      </c>
      <c r="D30" s="94">
        <v>4521859872</v>
      </c>
      <c r="E30" s="95">
        <v>4521859872</v>
      </c>
    </row>
    <row r="31" spans="2:8" x14ac:dyDescent="0.2">
      <c r="B31" s="92">
        <v>1520</v>
      </c>
      <c r="C31" s="93" t="s">
        <v>11</v>
      </c>
      <c r="D31" s="94">
        <v>252139065</v>
      </c>
      <c r="E31" s="95">
        <v>252139065</v>
      </c>
    </row>
    <row r="32" spans="2:8" x14ac:dyDescent="0.2">
      <c r="B32" s="92">
        <v>1524</v>
      </c>
      <c r="C32" s="93" t="s">
        <v>12</v>
      </c>
      <c r="D32" s="94">
        <v>499228207</v>
      </c>
      <c r="E32" s="95">
        <v>499228207</v>
      </c>
    </row>
    <row r="33" spans="2:8" x14ac:dyDescent="0.2">
      <c r="B33" s="92">
        <v>1528</v>
      </c>
      <c r="C33" s="93" t="s">
        <v>125</v>
      </c>
      <c r="D33" s="94">
        <v>830718904</v>
      </c>
      <c r="E33" s="95">
        <v>830718904</v>
      </c>
    </row>
    <row r="34" spans="2:8" x14ac:dyDescent="0.2">
      <c r="B34" s="92">
        <v>1540</v>
      </c>
      <c r="C34" s="93" t="s">
        <v>13</v>
      </c>
      <c r="D34" s="94">
        <v>696690758</v>
      </c>
      <c r="E34" s="95">
        <v>696690758</v>
      </c>
    </row>
    <row r="35" spans="2:8" x14ac:dyDescent="0.2">
      <c r="B35" s="92">
        <v>159205</v>
      </c>
      <c r="C35" s="93" t="s">
        <v>14</v>
      </c>
      <c r="D35" s="94">
        <v>-3949476124</v>
      </c>
      <c r="E35" s="95">
        <v>-3723383130</v>
      </c>
    </row>
    <row r="36" spans="2:8" x14ac:dyDescent="0.2">
      <c r="B36" s="92">
        <v>159210</v>
      </c>
      <c r="C36" s="93" t="s">
        <v>11</v>
      </c>
      <c r="D36" s="94">
        <v>-199126568</v>
      </c>
      <c r="E36" s="95">
        <v>-173912661</v>
      </c>
    </row>
    <row r="37" spans="2:8" x14ac:dyDescent="0.2">
      <c r="B37" s="92">
        <v>159215</v>
      </c>
      <c r="C37" s="93" t="s">
        <v>12</v>
      </c>
      <c r="D37" s="94">
        <v>-434663031</v>
      </c>
      <c r="E37" s="95">
        <v>-384740210</v>
      </c>
    </row>
    <row r="38" spans="2:8" x14ac:dyDescent="0.2">
      <c r="B38" s="92">
        <v>159220</v>
      </c>
      <c r="C38" s="93" t="s">
        <v>125</v>
      </c>
      <c r="D38" s="94">
        <v>-747713132</v>
      </c>
      <c r="E38" s="95">
        <v>-581569351</v>
      </c>
    </row>
    <row r="39" spans="2:8" x14ac:dyDescent="0.2">
      <c r="B39" s="85">
        <v>159235</v>
      </c>
      <c r="C39" s="86" t="s">
        <v>13</v>
      </c>
      <c r="D39" s="87">
        <v>-564686543</v>
      </c>
      <c r="E39" s="68">
        <v>-425348391</v>
      </c>
    </row>
    <row r="40" spans="2:8" s="2" customFormat="1" x14ac:dyDescent="0.2">
      <c r="B40" s="82"/>
      <c r="C40" s="96" t="s">
        <v>71</v>
      </c>
      <c r="D40" s="54">
        <f>SUM(D29:D39)</f>
        <v>917504424</v>
      </c>
      <c r="E40" s="81">
        <f>SUM(E29:E39)</f>
        <v>1524216079</v>
      </c>
    </row>
    <row r="42" spans="2:8" ht="16" customHeight="1" x14ac:dyDescent="0.2">
      <c r="B42" s="290" t="s">
        <v>243</v>
      </c>
      <c r="C42" s="290"/>
      <c r="D42" s="290"/>
      <c r="E42" s="290"/>
      <c r="F42" s="290"/>
      <c r="G42" s="290"/>
      <c r="H42" s="290"/>
    </row>
    <row r="43" spans="2:8" x14ac:dyDescent="0.2">
      <c r="B43" s="290"/>
      <c r="C43" s="290"/>
      <c r="D43" s="290"/>
      <c r="E43" s="290"/>
      <c r="F43" s="290"/>
      <c r="G43" s="290"/>
      <c r="H43" s="290"/>
    </row>
    <row r="45" spans="2:8" x14ac:dyDescent="0.2">
      <c r="B45" t="s">
        <v>214</v>
      </c>
    </row>
    <row r="47" spans="2:8" ht="16" customHeight="1" x14ac:dyDescent="0.2">
      <c r="B47" s="291" t="s">
        <v>244</v>
      </c>
      <c r="C47" s="291"/>
      <c r="D47" s="291"/>
      <c r="E47" s="291"/>
      <c r="F47" s="291"/>
      <c r="G47" s="291"/>
      <c r="H47" s="291"/>
    </row>
    <row r="48" spans="2:8" ht="16" customHeight="1" x14ac:dyDescent="0.2">
      <c r="B48" s="243"/>
      <c r="C48" s="243"/>
      <c r="D48" s="243"/>
      <c r="E48" s="243"/>
      <c r="F48" s="243"/>
      <c r="G48" s="243"/>
      <c r="H48" s="243"/>
    </row>
    <row r="49" spans="2:10" ht="16" customHeight="1" x14ac:dyDescent="0.2">
      <c r="B49" s="291" t="s">
        <v>245</v>
      </c>
      <c r="C49" s="291"/>
      <c r="D49" s="291"/>
      <c r="E49" s="291"/>
      <c r="F49" s="291"/>
      <c r="G49" s="291"/>
      <c r="H49" s="291"/>
    </row>
    <row r="51" spans="2:10" ht="16" customHeight="1" x14ac:dyDescent="0.2">
      <c r="B51" s="291" t="s">
        <v>227</v>
      </c>
      <c r="C51" s="291"/>
      <c r="D51" s="291"/>
      <c r="E51" s="291"/>
      <c r="F51" s="291"/>
      <c r="G51" s="291"/>
      <c r="H51" s="291"/>
    </row>
    <row r="52" spans="2:10" x14ac:dyDescent="0.2">
      <c r="B52" s="291"/>
      <c r="C52" s="291"/>
      <c r="D52" s="291"/>
      <c r="E52" s="291"/>
      <c r="F52" s="291"/>
      <c r="G52" s="291"/>
      <c r="H52" s="291"/>
    </row>
    <row r="54" spans="2:10" x14ac:dyDescent="0.2">
      <c r="B54" t="s">
        <v>246</v>
      </c>
    </row>
    <row r="56" spans="2:10" s="2" customFormat="1" x14ac:dyDescent="0.2">
      <c r="B56" s="308" t="s">
        <v>72</v>
      </c>
      <c r="C56" s="306" t="s">
        <v>73</v>
      </c>
      <c r="D56" s="306" t="s">
        <v>74</v>
      </c>
      <c r="E56" s="304" t="s">
        <v>75</v>
      </c>
    </row>
    <row r="57" spans="2:10" s="2" customFormat="1" x14ac:dyDescent="0.2">
      <c r="B57" s="309"/>
      <c r="C57" s="307"/>
      <c r="D57" s="307"/>
      <c r="E57" s="305"/>
    </row>
    <row r="58" spans="2:10" ht="32" x14ac:dyDescent="0.2">
      <c r="B58" s="173" t="s">
        <v>76</v>
      </c>
      <c r="C58" s="97">
        <v>-220440300</v>
      </c>
      <c r="D58" s="180">
        <f>F94</f>
        <v>0.33</v>
      </c>
      <c r="E58" s="98">
        <f>C58*D58</f>
        <v>-72745299</v>
      </c>
      <c r="G58" s="11"/>
      <c r="H58" s="15"/>
      <c r="I58" s="13"/>
      <c r="J58" s="14"/>
    </row>
    <row r="59" spans="2:10" ht="32" x14ac:dyDescent="0.2">
      <c r="B59" s="174" t="s">
        <v>179</v>
      </c>
      <c r="C59" s="99">
        <v>-200000000</v>
      </c>
      <c r="D59" s="181">
        <f>F94</f>
        <v>0.33</v>
      </c>
      <c r="E59" s="100">
        <f t="shared" ref="E59:E68" si="0">C59*D59</f>
        <v>-66000000</v>
      </c>
      <c r="G59" s="11"/>
      <c r="H59" s="15"/>
      <c r="I59" s="13"/>
      <c r="J59" s="14"/>
    </row>
    <row r="60" spans="2:10" ht="32" x14ac:dyDescent="0.2">
      <c r="B60" s="174" t="s">
        <v>121</v>
      </c>
      <c r="C60" s="99">
        <v>-55000400</v>
      </c>
      <c r="D60" s="181">
        <f>F94</f>
        <v>0.33</v>
      </c>
      <c r="E60" s="100">
        <f t="shared" si="0"/>
        <v>-18150132</v>
      </c>
      <c r="G60" s="11"/>
      <c r="H60" s="15"/>
      <c r="I60" s="13"/>
      <c r="J60" s="14"/>
    </row>
    <row r="61" spans="2:10" ht="32" x14ac:dyDescent="0.2">
      <c r="B61" s="174" t="s">
        <v>77</v>
      </c>
      <c r="C61" s="99">
        <v>787466984</v>
      </c>
      <c r="D61" s="181">
        <v>0.1</v>
      </c>
      <c r="E61" s="100">
        <f t="shared" si="0"/>
        <v>78746698.400000006</v>
      </c>
      <c r="G61" s="11"/>
      <c r="H61" s="15"/>
      <c r="I61" s="13"/>
      <c r="J61" s="14"/>
    </row>
    <row r="62" spans="2:10" ht="32" x14ac:dyDescent="0.2">
      <c r="B62" s="174" t="s">
        <v>80</v>
      </c>
      <c r="C62" s="99">
        <v>6043096545</v>
      </c>
      <c r="D62" s="181">
        <f>F94</f>
        <v>0.33</v>
      </c>
      <c r="E62" s="100">
        <f t="shared" si="0"/>
        <v>1994221859.8500001</v>
      </c>
      <c r="G62" s="11"/>
      <c r="H62" s="15"/>
      <c r="I62" s="13"/>
      <c r="J62" s="14"/>
    </row>
    <row r="63" spans="2:10" ht="32" x14ac:dyDescent="0.2">
      <c r="B63" s="174" t="s">
        <v>78</v>
      </c>
      <c r="C63" s="99">
        <v>-68225947</v>
      </c>
      <c r="D63" s="181">
        <f>F94</f>
        <v>0.33</v>
      </c>
      <c r="E63" s="100">
        <f t="shared" si="0"/>
        <v>-22514562.510000002</v>
      </c>
      <c r="G63" s="11"/>
      <c r="H63" s="15"/>
      <c r="I63" s="13"/>
      <c r="J63" s="14"/>
    </row>
    <row r="64" spans="2:10" ht="32" x14ac:dyDescent="0.2">
      <c r="B64" s="174" t="s">
        <v>79</v>
      </c>
      <c r="C64" s="99">
        <v>-65939896</v>
      </c>
      <c r="D64" s="181">
        <f>F94</f>
        <v>0.33</v>
      </c>
      <c r="E64" s="100">
        <f t="shared" si="0"/>
        <v>-21760165.68</v>
      </c>
      <c r="G64" s="11"/>
      <c r="H64" s="15"/>
      <c r="I64" s="13"/>
      <c r="J64" s="14"/>
    </row>
    <row r="65" spans="2:10" ht="31" customHeight="1" x14ac:dyDescent="0.2">
      <c r="B65" s="174" t="s">
        <v>180</v>
      </c>
      <c r="C65" s="99">
        <v>-173376065</v>
      </c>
      <c r="D65" s="181">
        <f>F94</f>
        <v>0.33</v>
      </c>
      <c r="E65" s="100">
        <f t="shared" si="0"/>
        <v>-57214101.450000003</v>
      </c>
      <c r="G65" s="11"/>
      <c r="H65" s="15"/>
      <c r="I65" s="13"/>
      <c r="J65" s="14"/>
    </row>
    <row r="66" spans="2:10" ht="32" x14ac:dyDescent="0.2">
      <c r="B66" s="174" t="s">
        <v>81</v>
      </c>
      <c r="C66" s="160">
        <v>-89651769</v>
      </c>
      <c r="D66" s="181">
        <f>F94</f>
        <v>0.33</v>
      </c>
      <c r="E66" s="100">
        <f t="shared" si="0"/>
        <v>-29585083.77</v>
      </c>
      <c r="G66" s="11"/>
      <c r="H66" s="15"/>
      <c r="I66" s="13"/>
      <c r="J66" s="14"/>
    </row>
    <row r="67" spans="2:10" ht="48" x14ac:dyDescent="0.2">
      <c r="B67" s="174" t="s">
        <v>235</v>
      </c>
      <c r="C67" s="99">
        <v>-57440000</v>
      </c>
      <c r="D67" s="181">
        <f>F94</f>
        <v>0.33</v>
      </c>
      <c r="E67" s="100">
        <f t="shared" si="0"/>
        <v>-18955200</v>
      </c>
      <c r="G67" s="11"/>
      <c r="H67" s="15"/>
      <c r="I67" s="13"/>
      <c r="J67" s="14"/>
    </row>
    <row r="68" spans="2:10" ht="48" x14ac:dyDescent="0.2">
      <c r="B68" s="175" t="s">
        <v>236</v>
      </c>
      <c r="C68" s="101">
        <v>-8500000</v>
      </c>
      <c r="D68" s="182">
        <f>F94</f>
        <v>0.33</v>
      </c>
      <c r="E68" s="102">
        <f t="shared" si="0"/>
        <v>-2805000</v>
      </c>
      <c r="G68" s="11"/>
      <c r="H68" s="15"/>
      <c r="I68" s="13"/>
      <c r="J68" s="14"/>
    </row>
    <row r="69" spans="2:10" s="2" customFormat="1" ht="39" customHeight="1" x14ac:dyDescent="0.2">
      <c r="B69" s="172" t="s">
        <v>82</v>
      </c>
      <c r="C69" s="103">
        <f>SUM(C58:C68)</f>
        <v>5891989152</v>
      </c>
      <c r="D69" s="104"/>
      <c r="E69" s="105">
        <f>SUM(E58:E68)</f>
        <v>1763239013.8400002</v>
      </c>
      <c r="G69" s="3"/>
      <c r="H69" s="16"/>
      <c r="I69" s="16"/>
      <c r="J69" s="16"/>
    </row>
    <row r="71" spans="2:10" x14ac:dyDescent="0.2">
      <c r="B71" t="s">
        <v>247</v>
      </c>
    </row>
    <row r="73" spans="2:10" s="2" customFormat="1" x14ac:dyDescent="0.2">
      <c r="B73" s="310" t="s">
        <v>83</v>
      </c>
      <c r="C73" s="311"/>
      <c r="D73" s="311"/>
      <c r="E73" s="108">
        <v>3718165195</v>
      </c>
      <c r="F73" s="109"/>
    </row>
    <row r="74" spans="2:10" s="2" customFormat="1" x14ac:dyDescent="0.2">
      <c r="B74" s="302" t="s">
        <v>84</v>
      </c>
      <c r="C74" s="303"/>
      <c r="D74" s="303"/>
      <c r="E74" s="110"/>
      <c r="F74" s="111"/>
    </row>
    <row r="75" spans="2:10" x14ac:dyDescent="0.2">
      <c r="B75" s="287" t="s">
        <v>91</v>
      </c>
      <c r="C75" s="288"/>
      <c r="D75" s="288"/>
      <c r="E75" s="112">
        <v>219705361</v>
      </c>
      <c r="F75" s="113"/>
    </row>
    <row r="76" spans="2:10" x14ac:dyDescent="0.2">
      <c r="B76" s="287" t="s">
        <v>85</v>
      </c>
      <c r="C76" s="288"/>
      <c r="D76" s="288"/>
      <c r="E76" s="112">
        <v>400000000</v>
      </c>
      <c r="F76" s="113"/>
    </row>
    <row r="77" spans="2:10" x14ac:dyDescent="0.2">
      <c r="B77" s="287" t="s">
        <v>86</v>
      </c>
      <c r="C77" s="288"/>
      <c r="D77" s="288"/>
      <c r="E77" s="112">
        <v>650000000</v>
      </c>
      <c r="F77" s="113"/>
    </row>
    <row r="78" spans="2:10" x14ac:dyDescent="0.2">
      <c r="B78" s="287" t="s">
        <v>87</v>
      </c>
      <c r="C78" s="288"/>
      <c r="D78" s="288"/>
      <c r="E78" s="112">
        <v>300000000</v>
      </c>
      <c r="F78" s="113"/>
    </row>
    <row r="79" spans="2:10" x14ac:dyDescent="0.2">
      <c r="B79" s="287" t="s">
        <v>181</v>
      </c>
      <c r="C79" s="288"/>
      <c r="D79" s="288"/>
      <c r="E79" s="112">
        <v>653957141</v>
      </c>
      <c r="F79" s="113"/>
    </row>
    <row r="80" spans="2:10" x14ac:dyDescent="0.2">
      <c r="B80" s="287" t="s">
        <v>88</v>
      </c>
      <c r="C80" s="288"/>
      <c r="D80" s="288"/>
      <c r="E80" s="112">
        <v>64344376</v>
      </c>
      <c r="F80" s="113"/>
    </row>
    <row r="81" spans="2:6" x14ac:dyDescent="0.2">
      <c r="B81" s="287" t="s">
        <v>89</v>
      </c>
      <c r="C81" s="288"/>
      <c r="D81" s="288"/>
      <c r="E81" s="112">
        <v>87293000</v>
      </c>
      <c r="F81" s="113"/>
    </row>
    <row r="82" spans="2:6" x14ac:dyDescent="0.2">
      <c r="B82" s="287" t="s">
        <v>90</v>
      </c>
      <c r="C82" s="288"/>
      <c r="D82" s="288"/>
      <c r="E82" s="112">
        <v>8000000</v>
      </c>
      <c r="F82" s="113"/>
    </row>
    <row r="83" spans="2:6" x14ac:dyDescent="0.2">
      <c r="B83" s="287" t="s">
        <v>92</v>
      </c>
      <c r="C83" s="288"/>
      <c r="D83" s="288"/>
      <c r="E83" s="112">
        <v>294433322</v>
      </c>
      <c r="F83" s="113"/>
    </row>
    <row r="84" spans="2:6" x14ac:dyDescent="0.2">
      <c r="B84" s="287" t="s">
        <v>94</v>
      </c>
      <c r="C84" s="288"/>
      <c r="D84" s="288"/>
      <c r="E84" s="114">
        <v>24895000</v>
      </c>
      <c r="F84" s="113"/>
    </row>
    <row r="85" spans="2:6" s="2" customFormat="1" x14ac:dyDescent="0.2">
      <c r="B85" s="302" t="s">
        <v>93</v>
      </c>
      <c r="C85" s="303"/>
      <c r="D85" s="303"/>
      <c r="E85" s="110"/>
      <c r="F85" s="111"/>
    </row>
    <row r="86" spans="2:6" x14ac:dyDescent="0.2">
      <c r="B86" s="287" t="s">
        <v>191</v>
      </c>
      <c r="C86" s="288"/>
      <c r="D86" s="288"/>
      <c r="E86" s="114">
        <v>-500660000</v>
      </c>
      <c r="F86" s="113"/>
    </row>
    <row r="87" spans="2:6" x14ac:dyDescent="0.2">
      <c r="B87" s="287" t="s">
        <v>192</v>
      </c>
      <c r="C87" s="288"/>
      <c r="D87" s="288"/>
      <c r="E87" s="114">
        <v>-57440000</v>
      </c>
      <c r="F87" s="113"/>
    </row>
    <row r="88" spans="2:6" x14ac:dyDescent="0.2">
      <c r="B88" s="287" t="s">
        <v>95</v>
      </c>
      <c r="C88" s="288"/>
      <c r="D88" s="288"/>
      <c r="E88" s="114">
        <v>-8500000</v>
      </c>
      <c r="F88" s="113"/>
    </row>
    <row r="89" spans="2:6" x14ac:dyDescent="0.2">
      <c r="B89" s="287" t="s">
        <v>96</v>
      </c>
      <c r="C89" s="288"/>
      <c r="D89" s="288"/>
      <c r="E89" s="114">
        <v>-37120000</v>
      </c>
      <c r="F89" s="113"/>
    </row>
    <row r="90" spans="2:6" x14ac:dyDescent="0.2">
      <c r="B90" s="287" t="s">
        <v>193</v>
      </c>
      <c r="C90" s="288"/>
      <c r="D90" s="288"/>
      <c r="E90" s="115">
        <v>-606711653</v>
      </c>
      <c r="F90" s="113"/>
    </row>
    <row r="91" spans="2:6" s="2" customFormat="1" x14ac:dyDescent="0.2">
      <c r="B91" s="302" t="s">
        <v>97</v>
      </c>
      <c r="C91" s="303"/>
      <c r="D91" s="303"/>
      <c r="E91" s="110">
        <f>SUM(E73:E90)</f>
        <v>5210361742</v>
      </c>
      <c r="F91" s="111"/>
    </row>
    <row r="92" spans="2:6" s="2" customFormat="1" x14ac:dyDescent="0.2">
      <c r="B92" s="302" t="s">
        <v>98</v>
      </c>
      <c r="C92" s="303"/>
      <c r="D92" s="303"/>
      <c r="E92" s="110">
        <v>956000000</v>
      </c>
      <c r="F92" s="111"/>
    </row>
    <row r="93" spans="2:6" x14ac:dyDescent="0.2">
      <c r="B93" s="287" t="s">
        <v>99</v>
      </c>
      <c r="C93" s="288"/>
      <c r="D93" s="288"/>
      <c r="E93" s="114">
        <f>E91*F93</f>
        <v>1719419374.8600001</v>
      </c>
      <c r="F93" s="261">
        <v>0.33</v>
      </c>
    </row>
    <row r="94" spans="2:6" s="2" customFormat="1" x14ac:dyDescent="0.2">
      <c r="B94" s="312" t="s">
        <v>100</v>
      </c>
      <c r="C94" s="313"/>
      <c r="D94" s="313"/>
      <c r="E94" s="116">
        <f>E93</f>
        <v>1719419374.8600001</v>
      </c>
      <c r="F94" s="262">
        <f>E94/E91</f>
        <v>0.33</v>
      </c>
    </row>
  </sheetData>
  <mergeCells count="40">
    <mergeCell ref="B92:D92"/>
    <mergeCell ref="B93:D93"/>
    <mergeCell ref="B94:D94"/>
    <mergeCell ref="B87:D87"/>
    <mergeCell ref="B88:D88"/>
    <mergeCell ref="B89:D89"/>
    <mergeCell ref="B90:D90"/>
    <mergeCell ref="B91:D91"/>
    <mergeCell ref="B82:D82"/>
    <mergeCell ref="B83:D83"/>
    <mergeCell ref="B84:D84"/>
    <mergeCell ref="B85:D85"/>
    <mergeCell ref="B86:D86"/>
    <mergeCell ref="B78:D78"/>
    <mergeCell ref="E56:E57"/>
    <mergeCell ref="D56:D57"/>
    <mergeCell ref="C56:C57"/>
    <mergeCell ref="B56:B57"/>
    <mergeCell ref="B73:D73"/>
    <mergeCell ref="B74:D74"/>
    <mergeCell ref="B75:D75"/>
    <mergeCell ref="B76:D76"/>
    <mergeCell ref="B77:D77"/>
    <mergeCell ref="B49:H49"/>
    <mergeCell ref="B79:D79"/>
    <mergeCell ref="B80:D80"/>
    <mergeCell ref="B81:D81"/>
    <mergeCell ref="B6:H7"/>
    <mergeCell ref="B42:H43"/>
    <mergeCell ref="B51:H52"/>
    <mergeCell ref="B15:H16"/>
    <mergeCell ref="B20:H21"/>
    <mergeCell ref="D27:D28"/>
    <mergeCell ref="E27:E28"/>
    <mergeCell ref="C27:C28"/>
    <mergeCell ref="B27:B28"/>
    <mergeCell ref="B23:H25"/>
    <mergeCell ref="B12:C12"/>
    <mergeCell ref="B13:C13"/>
    <mergeCell ref="B47:H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12"/>
  <sheetViews>
    <sheetView showGridLines="0" zoomScale="140" zoomScaleNormal="140" zoomScalePageLayoutView="140" workbookViewId="0"/>
  </sheetViews>
  <sheetFormatPr baseColWidth="10" defaultRowHeight="16" x14ac:dyDescent="0.2"/>
  <cols>
    <col min="1" max="1" width="2.83203125" customWidth="1"/>
    <col min="3" max="3" width="38.5" customWidth="1"/>
    <col min="4" max="4" width="16" bestFit="1" customWidth="1"/>
    <col min="5" max="5" width="14.5" customWidth="1"/>
    <col min="6" max="6" width="13.5" customWidth="1"/>
    <col min="7" max="8" width="13.83203125" customWidth="1"/>
    <col min="9" max="9" width="14.6640625" customWidth="1"/>
    <col min="10" max="10" width="12.6640625" style="1" customWidth="1"/>
    <col min="11" max="11" width="14.33203125" customWidth="1"/>
  </cols>
  <sheetData>
    <row r="2" spans="2:10" ht="19" x14ac:dyDescent="0.25">
      <c r="B2" s="25" t="s">
        <v>194</v>
      </c>
    </row>
    <row r="4" spans="2:10" ht="16" customHeight="1" x14ac:dyDescent="0.2">
      <c r="B4" s="291" t="s">
        <v>195</v>
      </c>
      <c r="C4" s="291"/>
      <c r="D4" s="291"/>
      <c r="E4" s="291"/>
      <c r="F4" s="291"/>
      <c r="G4" s="291"/>
      <c r="H4" s="291"/>
      <c r="I4" s="291"/>
    </row>
    <row r="5" spans="2:10" x14ac:dyDescent="0.2">
      <c r="B5" s="291"/>
      <c r="C5" s="291"/>
      <c r="D5" s="291"/>
      <c r="E5" s="291"/>
      <c r="F5" s="291"/>
      <c r="G5" s="291"/>
      <c r="H5" s="291"/>
      <c r="I5" s="291"/>
    </row>
    <row r="6" spans="2:10" x14ac:dyDescent="0.2">
      <c r="B6" s="9"/>
      <c r="C6" s="9"/>
      <c r="D6" s="9"/>
      <c r="E6" s="9"/>
      <c r="F6" s="9"/>
      <c r="G6" s="9"/>
      <c r="H6" s="9"/>
      <c r="I6" s="9"/>
    </row>
    <row r="7" spans="2:10" ht="16" customHeight="1" x14ac:dyDescent="0.2">
      <c r="B7" s="321" t="s">
        <v>248</v>
      </c>
      <c r="C7" s="322"/>
      <c r="D7" s="322"/>
      <c r="E7" s="322"/>
      <c r="F7" s="322"/>
      <c r="G7" s="322"/>
      <c r="H7" s="322"/>
      <c r="I7" s="323"/>
    </row>
    <row r="8" spans="2:10" x14ac:dyDescent="0.2">
      <c r="B8" s="324"/>
      <c r="C8" s="325"/>
      <c r="D8" s="325"/>
      <c r="E8" s="325"/>
      <c r="F8" s="325"/>
      <c r="G8" s="325"/>
      <c r="H8" s="325"/>
      <c r="I8" s="326"/>
    </row>
    <row r="9" spans="2:10" s="2" customFormat="1" x14ac:dyDescent="0.2">
      <c r="B9" s="296" t="s">
        <v>0</v>
      </c>
      <c r="C9" s="296" t="s">
        <v>1</v>
      </c>
      <c r="D9" s="315" t="s">
        <v>101</v>
      </c>
      <c r="E9" s="317" t="s">
        <v>102</v>
      </c>
      <c r="F9" s="319" t="s">
        <v>103</v>
      </c>
      <c r="G9" s="327" t="s">
        <v>104</v>
      </c>
      <c r="H9" s="306" t="s">
        <v>105</v>
      </c>
      <c r="I9" s="329" t="s">
        <v>106</v>
      </c>
      <c r="J9" s="3"/>
    </row>
    <row r="10" spans="2:10" s="2" customFormat="1" x14ac:dyDescent="0.2">
      <c r="B10" s="297"/>
      <c r="C10" s="297"/>
      <c r="D10" s="316"/>
      <c r="E10" s="318"/>
      <c r="F10" s="320"/>
      <c r="G10" s="328"/>
      <c r="H10" s="307"/>
      <c r="I10" s="330"/>
      <c r="J10" s="3"/>
    </row>
    <row r="11" spans="2:10" x14ac:dyDescent="0.2">
      <c r="B11" s="244">
        <v>1105</v>
      </c>
      <c r="C11" s="245" t="s">
        <v>3</v>
      </c>
      <c r="D11" s="419">
        <f>Planteamiento!D10</f>
        <v>24393041</v>
      </c>
      <c r="E11" s="229">
        <f>D11</f>
        <v>24393041</v>
      </c>
      <c r="F11" s="420">
        <f>D11-E11</f>
        <v>0</v>
      </c>
      <c r="G11" s="120">
        <f>$E$109</f>
        <v>0.35</v>
      </c>
      <c r="H11" s="421">
        <f>F11*G11</f>
        <v>0</v>
      </c>
      <c r="I11" s="422"/>
    </row>
    <row r="12" spans="2:10" x14ac:dyDescent="0.2">
      <c r="B12" s="246">
        <v>1110</v>
      </c>
      <c r="C12" s="247" t="s">
        <v>184</v>
      </c>
      <c r="D12" s="118">
        <f>Planteamiento!D11</f>
        <v>2313381586</v>
      </c>
      <c r="E12" s="230">
        <f>D12</f>
        <v>2313381586</v>
      </c>
      <c r="F12" s="423">
        <f t="shared" ref="F12:F37" si="0">D12-E12</f>
        <v>0</v>
      </c>
      <c r="G12" s="121">
        <f t="shared" ref="G12:G15" si="1">$E$109</f>
        <v>0.35</v>
      </c>
      <c r="H12" s="424">
        <f t="shared" ref="H12:H47" si="2">F12*G12</f>
        <v>0</v>
      </c>
      <c r="I12" s="425"/>
    </row>
    <row r="13" spans="2:10" x14ac:dyDescent="0.2">
      <c r="B13" s="246">
        <v>1305</v>
      </c>
      <c r="C13" s="247" t="s">
        <v>4</v>
      </c>
      <c r="D13" s="118">
        <f>Planteamiento!D12</f>
        <v>7421058771</v>
      </c>
      <c r="E13" s="230">
        <f>D13</f>
        <v>7421058771</v>
      </c>
      <c r="F13" s="423">
        <f t="shared" si="0"/>
        <v>0</v>
      </c>
      <c r="G13" s="121">
        <f t="shared" si="1"/>
        <v>0.35</v>
      </c>
      <c r="H13" s="424">
        <f t="shared" si="2"/>
        <v>0</v>
      </c>
      <c r="I13" s="425"/>
    </row>
    <row r="14" spans="2:10" x14ac:dyDescent="0.2">
      <c r="B14" s="246">
        <v>1398</v>
      </c>
      <c r="C14" s="247" t="s">
        <v>5</v>
      </c>
      <c r="D14" s="118">
        <f>Planteamiento!D13</f>
        <v>-440145661</v>
      </c>
      <c r="E14" s="426">
        <v>0</v>
      </c>
      <c r="F14" s="423">
        <f t="shared" si="0"/>
        <v>-440145661</v>
      </c>
      <c r="G14" s="121">
        <f t="shared" si="1"/>
        <v>0.35</v>
      </c>
      <c r="H14" s="424">
        <f t="shared" si="2"/>
        <v>-154050981.34999999</v>
      </c>
      <c r="I14" s="425">
        <v>1</v>
      </c>
    </row>
    <row r="15" spans="2:10" x14ac:dyDescent="0.2">
      <c r="B15" s="246">
        <v>1399</v>
      </c>
      <c r="C15" s="247" t="s">
        <v>6</v>
      </c>
      <c r="D15" s="118">
        <f>Planteamiento!D14</f>
        <v>-130335400</v>
      </c>
      <c r="E15" s="426">
        <f>Información!D12</f>
        <v>-87560000</v>
      </c>
      <c r="F15" s="423">
        <f t="shared" si="0"/>
        <v>-42775400</v>
      </c>
      <c r="G15" s="121">
        <f t="shared" si="1"/>
        <v>0.35</v>
      </c>
      <c r="H15" s="424">
        <f t="shared" si="2"/>
        <v>-14971389.999999998</v>
      </c>
      <c r="I15" s="425">
        <v>2</v>
      </c>
    </row>
    <row r="16" spans="2:10" x14ac:dyDescent="0.2">
      <c r="B16" s="246">
        <v>1365</v>
      </c>
      <c r="C16" s="247" t="s">
        <v>7</v>
      </c>
      <c r="D16" s="118">
        <f>Planteamiento!D15</f>
        <v>1200000000</v>
      </c>
      <c r="E16" s="230">
        <v>1500000000</v>
      </c>
      <c r="F16" s="423">
        <f t="shared" si="0"/>
        <v>-300000000</v>
      </c>
      <c r="G16" s="121">
        <v>0</v>
      </c>
      <c r="H16" s="424">
        <f t="shared" si="2"/>
        <v>0</v>
      </c>
      <c r="I16" s="427">
        <v>3</v>
      </c>
    </row>
    <row r="17" spans="2:9" x14ac:dyDescent="0.2">
      <c r="B17" s="246">
        <v>1435</v>
      </c>
      <c r="C17" s="247" t="s">
        <v>8</v>
      </c>
      <c r="D17" s="118">
        <f>Planteamiento!D16</f>
        <v>14784124267</v>
      </c>
      <c r="E17" s="230">
        <f>D17</f>
        <v>14784124267</v>
      </c>
      <c r="F17" s="423">
        <f t="shared" si="0"/>
        <v>0</v>
      </c>
      <c r="G17" s="121">
        <f t="shared" ref="G17:G18" si="3">$E$109</f>
        <v>0.35</v>
      </c>
      <c r="H17" s="424">
        <f t="shared" si="2"/>
        <v>0</v>
      </c>
      <c r="I17" s="425"/>
    </row>
    <row r="18" spans="2:9" x14ac:dyDescent="0.2">
      <c r="B18" s="246">
        <v>1499</v>
      </c>
      <c r="C18" s="247" t="s">
        <v>179</v>
      </c>
      <c r="D18" s="118">
        <f>Planteamiento!D17</f>
        <v>-600000000</v>
      </c>
      <c r="E18" s="426">
        <v>0</v>
      </c>
      <c r="F18" s="423">
        <f t="shared" si="0"/>
        <v>-600000000</v>
      </c>
      <c r="G18" s="121">
        <f t="shared" si="3"/>
        <v>0.35</v>
      </c>
      <c r="H18" s="424">
        <f t="shared" si="2"/>
        <v>-210000000</v>
      </c>
      <c r="I18" s="425">
        <v>4</v>
      </c>
    </row>
    <row r="19" spans="2:9" x14ac:dyDescent="0.2">
      <c r="B19" s="246">
        <v>1504</v>
      </c>
      <c r="C19" s="247" t="s">
        <v>9</v>
      </c>
      <c r="D19" s="118">
        <f>Planteamiento!D18</f>
        <v>1200000000</v>
      </c>
      <c r="E19" s="426">
        <f>Información!D29</f>
        <v>12533016</v>
      </c>
      <c r="F19" s="423">
        <f t="shared" si="0"/>
        <v>1187466984</v>
      </c>
      <c r="G19" s="121">
        <v>0.1</v>
      </c>
      <c r="H19" s="424">
        <f t="shared" si="2"/>
        <v>118746698.40000001</v>
      </c>
      <c r="I19" s="425">
        <v>5</v>
      </c>
    </row>
    <row r="20" spans="2:9" x14ac:dyDescent="0.2">
      <c r="B20" s="246">
        <v>1516</v>
      </c>
      <c r="C20" s="247" t="s">
        <v>10</v>
      </c>
      <c r="D20" s="118">
        <f>Planteamiento!D19</f>
        <v>7042796031</v>
      </c>
      <c r="E20" s="426">
        <f>Información!D30</f>
        <v>4521859872</v>
      </c>
      <c r="F20" s="423">
        <f>D20-E20</f>
        <v>2520936159</v>
      </c>
      <c r="G20" s="121">
        <f>D110</f>
        <v>0.35</v>
      </c>
      <c r="H20" s="424">
        <f t="shared" si="2"/>
        <v>882327655.64999998</v>
      </c>
      <c r="I20" s="425">
        <v>6</v>
      </c>
    </row>
    <row r="21" spans="2:9" x14ac:dyDescent="0.2">
      <c r="B21" s="246">
        <v>1520</v>
      </c>
      <c r="C21" s="247" t="s">
        <v>11</v>
      </c>
      <c r="D21" s="118">
        <f>Planteamiento!D20</f>
        <v>43440907</v>
      </c>
      <c r="E21" s="426">
        <f>Información!D31</f>
        <v>252139065</v>
      </c>
      <c r="F21" s="423">
        <f t="shared" si="0"/>
        <v>-208698158</v>
      </c>
      <c r="G21" s="121">
        <f>D111</f>
        <v>0.35</v>
      </c>
      <c r="H21" s="424">
        <f t="shared" si="2"/>
        <v>-73044355.299999997</v>
      </c>
      <c r="I21" s="425">
        <v>6</v>
      </c>
    </row>
    <row r="22" spans="2:9" x14ac:dyDescent="0.2">
      <c r="B22" s="246">
        <v>1524</v>
      </c>
      <c r="C22" s="247" t="s">
        <v>12</v>
      </c>
      <c r="D22" s="118">
        <f>Planteamiento!D21</f>
        <v>92898761</v>
      </c>
      <c r="E22" s="426">
        <f>Información!D32</f>
        <v>499228207</v>
      </c>
      <c r="F22" s="423">
        <f t="shared" si="0"/>
        <v>-406329446</v>
      </c>
      <c r="G22" s="121">
        <f>D112</f>
        <v>0.35</v>
      </c>
      <c r="H22" s="424">
        <f t="shared" si="2"/>
        <v>-142215306.09999999</v>
      </c>
      <c r="I22" s="425">
        <v>6</v>
      </c>
    </row>
    <row r="23" spans="2:9" x14ac:dyDescent="0.2">
      <c r="B23" s="246">
        <v>1528</v>
      </c>
      <c r="C23" s="247" t="s">
        <v>125</v>
      </c>
      <c r="D23" s="118">
        <f>Planteamiento!D22</f>
        <v>296113888</v>
      </c>
      <c r="E23" s="426">
        <f>Información!D33</f>
        <v>830718904</v>
      </c>
      <c r="F23" s="423">
        <f t="shared" si="0"/>
        <v>-534605016</v>
      </c>
      <c r="G23" s="121">
        <f>D114</f>
        <v>0.35</v>
      </c>
      <c r="H23" s="424">
        <f t="shared" si="2"/>
        <v>-187111755.59999999</v>
      </c>
      <c r="I23" s="425">
        <v>6</v>
      </c>
    </row>
    <row r="24" spans="2:9" x14ac:dyDescent="0.2">
      <c r="B24" s="246">
        <v>1540</v>
      </c>
      <c r="C24" s="247" t="s">
        <v>13</v>
      </c>
      <c r="D24" s="118">
        <f>Planteamiento!D23</f>
        <v>481904010</v>
      </c>
      <c r="E24" s="426">
        <f>Información!D34</f>
        <v>696690758</v>
      </c>
      <c r="F24" s="423">
        <f t="shared" si="0"/>
        <v>-214786748</v>
      </c>
      <c r="G24" s="121">
        <f>D113</f>
        <v>0.34999999999999992</v>
      </c>
      <c r="H24" s="424">
        <f t="shared" si="2"/>
        <v>-75175361.799999982</v>
      </c>
      <c r="I24" s="425">
        <v>6</v>
      </c>
    </row>
    <row r="25" spans="2:9" x14ac:dyDescent="0.2">
      <c r="B25" s="246">
        <v>159205</v>
      </c>
      <c r="C25" s="247" t="s">
        <v>197</v>
      </c>
      <c r="D25" s="118">
        <f>Planteamiento!D24</f>
        <v>-402445487</v>
      </c>
      <c r="E25" s="426">
        <f>Información!D35</f>
        <v>-3949476124</v>
      </c>
      <c r="F25" s="423">
        <f t="shared" si="0"/>
        <v>3547030637</v>
      </c>
      <c r="G25" s="121">
        <f>D110</f>
        <v>0.35</v>
      </c>
      <c r="H25" s="424">
        <f t="shared" si="2"/>
        <v>1241460722.9499998</v>
      </c>
      <c r="I25" s="425">
        <v>6</v>
      </c>
    </row>
    <row r="26" spans="2:9" x14ac:dyDescent="0.2">
      <c r="B26" s="246">
        <v>159210</v>
      </c>
      <c r="C26" s="247" t="s">
        <v>196</v>
      </c>
      <c r="D26" s="118">
        <f>Planteamiento!D25</f>
        <v>-36440300</v>
      </c>
      <c r="E26" s="426">
        <f>Información!D36</f>
        <v>-199126568</v>
      </c>
      <c r="F26" s="423">
        <f t="shared" si="0"/>
        <v>162686268</v>
      </c>
      <c r="G26" s="121">
        <f>D111</f>
        <v>0.35</v>
      </c>
      <c r="H26" s="424">
        <f t="shared" si="2"/>
        <v>56940193.799999997</v>
      </c>
      <c r="I26" s="425">
        <v>6</v>
      </c>
    </row>
    <row r="27" spans="2:9" x14ac:dyDescent="0.2">
      <c r="B27" s="246">
        <v>159215</v>
      </c>
      <c r="C27" s="247" t="s">
        <v>198</v>
      </c>
      <c r="D27" s="118">
        <f>Planteamiento!D26</f>
        <v>-51340400</v>
      </c>
      <c r="E27" s="426">
        <f>Información!D37</f>
        <v>-434663031</v>
      </c>
      <c r="F27" s="423">
        <f t="shared" si="0"/>
        <v>383322631</v>
      </c>
      <c r="G27" s="121">
        <f>D112</f>
        <v>0.35</v>
      </c>
      <c r="H27" s="424">
        <f t="shared" si="2"/>
        <v>134162920.84999999</v>
      </c>
      <c r="I27" s="425">
        <v>6</v>
      </c>
    </row>
    <row r="28" spans="2:9" x14ac:dyDescent="0.2">
      <c r="B28" s="246">
        <v>159220</v>
      </c>
      <c r="C28" s="247" t="s">
        <v>199</v>
      </c>
      <c r="D28" s="118">
        <f>Planteamiento!D27</f>
        <v>-275440300</v>
      </c>
      <c r="E28" s="426">
        <f>Información!D38</f>
        <v>-747713132</v>
      </c>
      <c r="F28" s="423">
        <f t="shared" si="0"/>
        <v>472272832</v>
      </c>
      <c r="G28" s="121">
        <f>D114</f>
        <v>0.35</v>
      </c>
      <c r="H28" s="424">
        <f t="shared" si="2"/>
        <v>165295491.19999999</v>
      </c>
      <c r="I28" s="425">
        <v>6</v>
      </c>
    </row>
    <row r="29" spans="2:9" x14ac:dyDescent="0.2">
      <c r="B29" s="246">
        <v>159235</v>
      </c>
      <c r="C29" s="247" t="s">
        <v>200</v>
      </c>
      <c r="D29" s="118">
        <f>Planteamiento!D28</f>
        <v>-328334500</v>
      </c>
      <c r="E29" s="426">
        <f>Información!D39</f>
        <v>-564686543</v>
      </c>
      <c r="F29" s="423">
        <f t="shared" si="0"/>
        <v>236352043</v>
      </c>
      <c r="G29" s="121">
        <f>D113</f>
        <v>0.34999999999999992</v>
      </c>
      <c r="H29" s="424">
        <f t="shared" si="2"/>
        <v>82723215.049999982</v>
      </c>
      <c r="I29" s="425">
        <v>6</v>
      </c>
    </row>
    <row r="30" spans="2:9" x14ac:dyDescent="0.2">
      <c r="B30" s="246">
        <v>1865</v>
      </c>
      <c r="C30" s="247" t="s">
        <v>15</v>
      </c>
      <c r="D30" s="118">
        <f>Planteamiento!D29</f>
        <v>500660000</v>
      </c>
      <c r="E30" s="426">
        <v>0</v>
      </c>
      <c r="F30" s="423">
        <f t="shared" si="0"/>
        <v>500660000</v>
      </c>
      <c r="G30" s="121">
        <f t="shared" ref="G30:G47" si="4">$E$109</f>
        <v>0.35</v>
      </c>
      <c r="H30" s="424">
        <f t="shared" si="2"/>
        <v>175231000</v>
      </c>
      <c r="I30" s="425">
        <v>7</v>
      </c>
    </row>
    <row r="31" spans="2:9" x14ac:dyDescent="0.2">
      <c r="B31" s="246">
        <v>2195</v>
      </c>
      <c r="C31" s="247" t="s">
        <v>18</v>
      </c>
      <c r="D31" s="118">
        <f>Planteamiento!I10</f>
        <v>260560000</v>
      </c>
      <c r="E31" s="230">
        <f t="shared" ref="E31:E37" si="5">D31</f>
        <v>260560000</v>
      </c>
      <c r="F31" s="423">
        <f t="shared" si="0"/>
        <v>0</v>
      </c>
      <c r="G31" s="121">
        <f t="shared" si="4"/>
        <v>0.35</v>
      </c>
      <c r="H31" s="424">
        <f t="shared" si="2"/>
        <v>0</v>
      </c>
      <c r="I31" s="425"/>
    </row>
    <row r="32" spans="2:9" x14ac:dyDescent="0.2">
      <c r="B32" s="246">
        <v>2205</v>
      </c>
      <c r="C32" s="247" t="s">
        <v>19</v>
      </c>
      <c r="D32" s="118">
        <f>Planteamiento!I11</f>
        <v>712394731</v>
      </c>
      <c r="E32" s="230">
        <f t="shared" si="5"/>
        <v>712394731</v>
      </c>
      <c r="F32" s="423">
        <f t="shared" si="0"/>
        <v>0</v>
      </c>
      <c r="G32" s="121">
        <f t="shared" si="4"/>
        <v>0.35</v>
      </c>
      <c r="H32" s="424">
        <f t="shared" si="2"/>
        <v>0</v>
      </c>
      <c r="I32" s="425"/>
    </row>
    <row r="33" spans="2:10" x14ac:dyDescent="0.2">
      <c r="B33" s="246">
        <v>2210</v>
      </c>
      <c r="C33" s="247" t="s">
        <v>20</v>
      </c>
      <c r="D33" s="118">
        <f>Planteamiento!I12</f>
        <v>859559033</v>
      </c>
      <c r="E33" s="230">
        <f t="shared" si="5"/>
        <v>859559033</v>
      </c>
      <c r="F33" s="423">
        <f t="shared" si="0"/>
        <v>0</v>
      </c>
      <c r="G33" s="121">
        <f t="shared" si="4"/>
        <v>0.35</v>
      </c>
      <c r="H33" s="424">
        <f t="shared" si="2"/>
        <v>0</v>
      </c>
      <c r="I33" s="425"/>
    </row>
    <row r="34" spans="2:10" x14ac:dyDescent="0.2">
      <c r="B34" s="246">
        <v>2335</v>
      </c>
      <c r="C34" s="247" t="s">
        <v>21</v>
      </c>
      <c r="D34" s="118">
        <f>Planteamiento!I13</f>
        <v>4440262229</v>
      </c>
      <c r="E34" s="230">
        <f t="shared" si="5"/>
        <v>4440262229</v>
      </c>
      <c r="F34" s="423">
        <f t="shared" si="0"/>
        <v>0</v>
      </c>
      <c r="G34" s="121">
        <f t="shared" si="4"/>
        <v>0.35</v>
      </c>
      <c r="H34" s="424">
        <f t="shared" si="2"/>
        <v>0</v>
      </c>
      <c r="I34" s="425"/>
    </row>
    <row r="35" spans="2:10" x14ac:dyDescent="0.2">
      <c r="B35" s="246">
        <v>2365</v>
      </c>
      <c r="C35" s="247" t="s">
        <v>22</v>
      </c>
      <c r="D35" s="118">
        <f>Planteamiento!I14</f>
        <v>114260000</v>
      </c>
      <c r="E35" s="230">
        <f t="shared" si="5"/>
        <v>114260000</v>
      </c>
      <c r="F35" s="423">
        <f t="shared" si="0"/>
        <v>0</v>
      </c>
      <c r="G35" s="121">
        <f t="shared" si="4"/>
        <v>0.35</v>
      </c>
      <c r="H35" s="424">
        <f t="shared" si="2"/>
        <v>0</v>
      </c>
      <c r="I35" s="425"/>
    </row>
    <row r="36" spans="2:10" x14ac:dyDescent="0.2">
      <c r="B36" s="246">
        <v>2367</v>
      </c>
      <c r="C36" s="247" t="s">
        <v>23</v>
      </c>
      <c r="D36" s="118">
        <f>Planteamiento!I15</f>
        <v>3764000</v>
      </c>
      <c r="E36" s="230">
        <f t="shared" si="5"/>
        <v>3764000</v>
      </c>
      <c r="F36" s="423">
        <f t="shared" si="0"/>
        <v>0</v>
      </c>
      <c r="G36" s="121">
        <f t="shared" si="4"/>
        <v>0.35</v>
      </c>
      <c r="H36" s="424">
        <f t="shared" si="2"/>
        <v>0</v>
      </c>
      <c r="I36" s="425"/>
    </row>
    <row r="37" spans="2:10" x14ac:dyDescent="0.2">
      <c r="B37" s="246">
        <v>2368</v>
      </c>
      <c r="C37" s="247" t="s">
        <v>24</v>
      </c>
      <c r="D37" s="118">
        <f>Planteamiento!I16</f>
        <v>3407000</v>
      </c>
      <c r="E37" s="230">
        <f t="shared" si="5"/>
        <v>3407000</v>
      </c>
      <c r="F37" s="423">
        <f t="shared" si="0"/>
        <v>0</v>
      </c>
      <c r="G37" s="121">
        <f t="shared" si="4"/>
        <v>0.35</v>
      </c>
      <c r="H37" s="424">
        <f t="shared" si="2"/>
        <v>0</v>
      </c>
      <c r="I37" s="425"/>
    </row>
    <row r="38" spans="2:10" x14ac:dyDescent="0.2">
      <c r="B38" s="246">
        <v>2370</v>
      </c>
      <c r="C38" s="247" t="s">
        <v>25</v>
      </c>
      <c r="D38" s="118">
        <f>Planteamiento!I17</f>
        <v>17670164</v>
      </c>
      <c r="E38" s="426">
        <f>D38-8000000</f>
        <v>9670164</v>
      </c>
      <c r="F38" s="423">
        <f>-D38+E38</f>
        <v>-8000000</v>
      </c>
      <c r="G38" s="121">
        <f t="shared" si="4"/>
        <v>0.35</v>
      </c>
      <c r="H38" s="424">
        <f t="shared" si="2"/>
        <v>-2800000</v>
      </c>
      <c r="I38" s="425">
        <v>8</v>
      </c>
    </row>
    <row r="39" spans="2:10" x14ac:dyDescent="0.2">
      <c r="B39" s="246">
        <v>2404</v>
      </c>
      <c r="C39" s="247" t="s">
        <v>26</v>
      </c>
      <c r="D39" s="118">
        <f>Planteamiento!I18</f>
        <v>601700490</v>
      </c>
      <c r="E39" s="230">
        <f>D39</f>
        <v>601700490</v>
      </c>
      <c r="F39" s="423">
        <f t="shared" ref="F39:F47" si="6">-D39+E39</f>
        <v>0</v>
      </c>
      <c r="G39" s="121">
        <f t="shared" si="4"/>
        <v>0.35</v>
      </c>
      <c r="H39" s="424">
        <f t="shared" si="2"/>
        <v>0</v>
      </c>
      <c r="I39" s="425"/>
    </row>
    <row r="40" spans="2:10" x14ac:dyDescent="0.2">
      <c r="B40" s="246">
        <v>2408</v>
      </c>
      <c r="C40" s="247" t="s">
        <v>27</v>
      </c>
      <c r="D40" s="118">
        <f>Planteamiento!I19</f>
        <v>266971000</v>
      </c>
      <c r="E40" s="230">
        <f>D40</f>
        <v>266971000</v>
      </c>
      <c r="F40" s="423">
        <f t="shared" si="6"/>
        <v>0</v>
      </c>
      <c r="G40" s="121">
        <f t="shared" si="4"/>
        <v>0.35</v>
      </c>
      <c r="H40" s="424">
        <f t="shared" si="2"/>
        <v>0</v>
      </c>
      <c r="I40" s="425"/>
    </row>
    <row r="41" spans="2:10" x14ac:dyDescent="0.2">
      <c r="B41" s="246">
        <v>2412</v>
      </c>
      <c r="C41" s="247" t="s">
        <v>28</v>
      </c>
      <c r="D41" s="118">
        <f>Planteamiento!I20</f>
        <v>87293000</v>
      </c>
      <c r="E41" s="426">
        <v>0</v>
      </c>
      <c r="F41" s="423">
        <f t="shared" si="6"/>
        <v>-87293000</v>
      </c>
      <c r="G41" s="121">
        <f t="shared" si="4"/>
        <v>0.35</v>
      </c>
      <c r="H41" s="424">
        <f>F41*G41</f>
        <v>-30552549.999999996</v>
      </c>
      <c r="I41" s="425">
        <v>9</v>
      </c>
    </row>
    <row r="42" spans="2:10" x14ac:dyDescent="0.2">
      <c r="B42" s="246">
        <v>2510</v>
      </c>
      <c r="C42" s="247" t="s">
        <v>29</v>
      </c>
      <c r="D42" s="118">
        <f>Planteamiento!I21</f>
        <v>319618280</v>
      </c>
      <c r="E42" s="230">
        <f>D42</f>
        <v>319618280</v>
      </c>
      <c r="F42" s="423">
        <f t="shared" si="6"/>
        <v>0</v>
      </c>
      <c r="G42" s="121">
        <f t="shared" si="4"/>
        <v>0.35</v>
      </c>
      <c r="H42" s="424">
        <f t="shared" si="2"/>
        <v>0</v>
      </c>
      <c r="I42" s="425"/>
    </row>
    <row r="43" spans="2:10" x14ac:dyDescent="0.2">
      <c r="B43" s="246">
        <v>2515</v>
      </c>
      <c r="C43" s="247" t="s">
        <v>30</v>
      </c>
      <c r="D43" s="118">
        <f>Planteamiento!I22</f>
        <v>38050382</v>
      </c>
      <c r="E43" s="230">
        <f>D43</f>
        <v>38050382</v>
      </c>
      <c r="F43" s="423">
        <f t="shared" si="6"/>
        <v>0</v>
      </c>
      <c r="G43" s="121">
        <f t="shared" si="4"/>
        <v>0.35</v>
      </c>
      <c r="H43" s="424">
        <f t="shared" si="2"/>
        <v>0</v>
      </c>
      <c r="I43" s="425"/>
    </row>
    <row r="44" spans="2:10" x14ac:dyDescent="0.2">
      <c r="B44" s="246">
        <v>2525</v>
      </c>
      <c r="C44" s="247" t="s">
        <v>31</v>
      </c>
      <c r="D44" s="118">
        <f>Planteamiento!I23</f>
        <v>72074572</v>
      </c>
      <c r="E44" s="230">
        <f>D44</f>
        <v>72074572</v>
      </c>
      <c r="F44" s="423">
        <f t="shared" si="6"/>
        <v>0</v>
      </c>
      <c r="G44" s="121">
        <f t="shared" si="4"/>
        <v>0.35</v>
      </c>
      <c r="H44" s="424">
        <f t="shared" si="2"/>
        <v>0</v>
      </c>
      <c r="I44" s="425"/>
    </row>
    <row r="45" spans="2:10" x14ac:dyDescent="0.2">
      <c r="B45" s="246">
        <v>2635</v>
      </c>
      <c r="C45" s="247" t="s">
        <v>32</v>
      </c>
      <c r="D45" s="118">
        <f>Planteamiento!I24</f>
        <v>300000000</v>
      </c>
      <c r="E45" s="230">
        <f>D45</f>
        <v>300000000</v>
      </c>
      <c r="F45" s="423">
        <f t="shared" si="6"/>
        <v>0</v>
      </c>
      <c r="G45" s="121">
        <f t="shared" si="4"/>
        <v>0.35</v>
      </c>
      <c r="H45" s="424">
        <f t="shared" si="2"/>
        <v>0</v>
      </c>
      <c r="I45" s="427">
        <v>10</v>
      </c>
    </row>
    <row r="46" spans="2:10" x14ac:dyDescent="0.2">
      <c r="B46" s="246">
        <v>2640</v>
      </c>
      <c r="C46" s="247" t="s">
        <v>33</v>
      </c>
      <c r="D46" s="118">
        <f>Planteamiento!I25</f>
        <v>650000000</v>
      </c>
      <c r="E46" s="426">
        <v>0</v>
      </c>
      <c r="F46" s="423">
        <f t="shared" si="6"/>
        <v>-650000000</v>
      </c>
      <c r="G46" s="121">
        <f t="shared" si="4"/>
        <v>0.35</v>
      </c>
      <c r="H46" s="424">
        <f t="shared" si="2"/>
        <v>-227500000</v>
      </c>
      <c r="I46" s="425">
        <v>10</v>
      </c>
    </row>
    <row r="47" spans="2:10" x14ac:dyDescent="0.2">
      <c r="B47" s="248">
        <v>27</v>
      </c>
      <c r="C47" s="249" t="s">
        <v>34</v>
      </c>
      <c r="D47" s="428">
        <f>Planteamiento!I26</f>
        <v>1763239014</v>
      </c>
      <c r="E47" s="231">
        <f>D47</f>
        <v>1763239014</v>
      </c>
      <c r="F47" s="429">
        <f t="shared" si="6"/>
        <v>0</v>
      </c>
      <c r="G47" s="430">
        <f t="shared" si="4"/>
        <v>0.35</v>
      </c>
      <c r="H47" s="431">
        <f t="shared" si="2"/>
        <v>0</v>
      </c>
      <c r="I47" s="432"/>
    </row>
    <row r="48" spans="2:10" s="5" customFormat="1" x14ac:dyDescent="0.2">
      <c r="B48" s="117"/>
      <c r="C48" s="119" t="s">
        <v>107</v>
      </c>
      <c r="D48" s="433">
        <f>SUM(D11:D47)</f>
        <v>43647113109</v>
      </c>
      <c r="E48" s="434">
        <f>SUM(E11:E47)</f>
        <v>36638432984</v>
      </c>
      <c r="F48" s="435">
        <f>SUM(F11:F47)</f>
        <v>5518094125</v>
      </c>
      <c r="G48" s="250"/>
      <c r="H48" s="436">
        <f>SUM(H11:H47)</f>
        <v>1739466197.7499998</v>
      </c>
      <c r="I48" s="136"/>
      <c r="J48" s="17"/>
    </row>
    <row r="49" spans="2:10" x14ac:dyDescent="0.2">
      <c r="B49" s="9"/>
      <c r="C49" s="9"/>
      <c r="D49" s="9"/>
      <c r="E49" s="9"/>
      <c r="F49" s="9"/>
      <c r="G49" s="242"/>
    </row>
    <row r="50" spans="2:10" ht="21" customHeight="1" x14ac:dyDescent="0.2">
      <c r="B50" s="291" t="s">
        <v>249</v>
      </c>
      <c r="C50" s="291"/>
      <c r="D50" s="291"/>
      <c r="E50" s="291"/>
      <c r="F50" s="291"/>
      <c r="G50" s="291"/>
      <c r="H50" s="291"/>
      <c r="I50" s="291"/>
    </row>
    <row r="51" spans="2:10" x14ac:dyDescent="0.2">
      <c r="B51" s="291"/>
      <c r="C51" s="291"/>
      <c r="D51" s="291"/>
      <c r="E51" s="291"/>
      <c r="F51" s="291"/>
      <c r="G51" s="291"/>
      <c r="H51" s="291"/>
      <c r="I51" s="291"/>
    </row>
    <row r="52" spans="2:10" x14ac:dyDescent="0.2">
      <c r="B52" s="291"/>
      <c r="C52" s="291"/>
      <c r="D52" s="291"/>
      <c r="E52" s="291"/>
      <c r="F52" s="291"/>
      <c r="G52" s="291"/>
      <c r="H52" s="291"/>
      <c r="I52" s="291"/>
    </row>
    <row r="53" spans="2:10" x14ac:dyDescent="0.2">
      <c r="B53" s="291"/>
      <c r="C53" s="291"/>
      <c r="D53" s="291"/>
      <c r="E53" s="291"/>
      <c r="F53" s="291"/>
      <c r="G53" s="291"/>
      <c r="H53" s="291"/>
      <c r="I53" s="291"/>
    </row>
    <row r="54" spans="2:10" x14ac:dyDescent="0.2">
      <c r="B54" s="291"/>
      <c r="C54" s="291"/>
      <c r="D54" s="291"/>
      <c r="E54" s="291"/>
      <c r="F54" s="291"/>
      <c r="G54" s="291"/>
      <c r="H54" s="291"/>
      <c r="I54" s="291"/>
    </row>
    <row r="55" spans="2:10" x14ac:dyDescent="0.2">
      <c r="B55" s="291"/>
      <c r="C55" s="291"/>
      <c r="D55" s="291"/>
      <c r="E55" s="291"/>
      <c r="F55" s="291"/>
      <c r="G55" s="291"/>
      <c r="H55" s="291"/>
      <c r="I55" s="291"/>
    </row>
    <row r="56" spans="2:10" ht="16" customHeight="1" x14ac:dyDescent="0.2">
      <c r="B56" s="9"/>
      <c r="C56" s="9"/>
      <c r="D56" s="9"/>
      <c r="E56" s="9"/>
      <c r="F56" s="9"/>
      <c r="G56" s="9"/>
      <c r="H56" s="9"/>
      <c r="I56" s="9"/>
    </row>
    <row r="57" spans="2:10" s="2" customFormat="1" x14ac:dyDescent="0.2">
      <c r="B57" s="26" t="s">
        <v>70</v>
      </c>
      <c r="J57" s="3"/>
    </row>
    <row r="58" spans="2:10" ht="16" customHeight="1" x14ac:dyDescent="0.2"/>
    <row r="59" spans="2:10" ht="16" customHeight="1" x14ac:dyDescent="0.2">
      <c r="B59" s="291" t="s">
        <v>250</v>
      </c>
      <c r="C59" s="291"/>
      <c r="D59" s="291"/>
      <c r="E59" s="291"/>
      <c r="F59" s="291"/>
      <c r="G59" s="291"/>
      <c r="H59" s="291"/>
      <c r="I59" s="291"/>
    </row>
    <row r="60" spans="2:10" x14ac:dyDescent="0.2">
      <c r="B60" s="291"/>
      <c r="C60" s="291"/>
      <c r="D60" s="291"/>
      <c r="E60" s="291"/>
      <c r="F60" s="291"/>
      <c r="G60" s="291"/>
      <c r="H60" s="291"/>
      <c r="I60" s="291"/>
    </row>
    <row r="61" spans="2:10" x14ac:dyDescent="0.2">
      <c r="B61" s="291"/>
      <c r="C61" s="291"/>
      <c r="D61" s="291"/>
      <c r="E61" s="291"/>
      <c r="F61" s="291"/>
      <c r="G61" s="291"/>
      <c r="H61" s="291"/>
      <c r="I61" s="291"/>
    </row>
    <row r="62" spans="2:10" ht="16" customHeight="1" x14ac:dyDescent="0.2">
      <c r="B62" s="10"/>
      <c r="C62" s="10"/>
      <c r="D62" s="10"/>
      <c r="E62" s="10"/>
      <c r="F62" s="10"/>
      <c r="G62" s="10"/>
      <c r="H62" s="10"/>
      <c r="I62" s="10"/>
    </row>
    <row r="63" spans="2:10" ht="16" customHeight="1" x14ac:dyDescent="0.2">
      <c r="B63" s="291" t="s">
        <v>251</v>
      </c>
      <c r="C63" s="291"/>
      <c r="D63" s="291"/>
      <c r="E63" s="291"/>
      <c r="F63" s="291"/>
      <c r="G63" s="291"/>
      <c r="H63" s="291"/>
      <c r="I63" s="291"/>
    </row>
    <row r="64" spans="2:10" x14ac:dyDescent="0.2">
      <c r="B64" s="291"/>
      <c r="C64" s="291"/>
      <c r="D64" s="291"/>
      <c r="E64" s="291"/>
      <c r="F64" s="291"/>
      <c r="G64" s="291"/>
      <c r="H64" s="291"/>
      <c r="I64" s="291"/>
    </row>
    <row r="65" spans="2:9" x14ac:dyDescent="0.2">
      <c r="B65" s="291"/>
      <c r="C65" s="291"/>
      <c r="D65" s="291"/>
      <c r="E65" s="291"/>
      <c r="F65" s="291"/>
      <c r="G65" s="291"/>
      <c r="H65" s="291"/>
      <c r="I65" s="291"/>
    </row>
    <row r="66" spans="2:9" x14ac:dyDescent="0.2">
      <c r="B66" s="291"/>
      <c r="C66" s="291"/>
      <c r="D66" s="291"/>
      <c r="E66" s="291"/>
      <c r="F66" s="291"/>
      <c r="G66" s="291"/>
      <c r="H66" s="291"/>
      <c r="I66" s="291"/>
    </row>
    <row r="67" spans="2:9" ht="16" customHeight="1" x14ac:dyDescent="0.2">
      <c r="B67" s="10"/>
      <c r="C67" s="10"/>
      <c r="D67" s="10"/>
      <c r="E67" s="10"/>
      <c r="F67" s="10"/>
    </row>
    <row r="68" spans="2:9" ht="16" customHeight="1" x14ac:dyDescent="0.2">
      <c r="B68" s="291" t="s">
        <v>215</v>
      </c>
      <c r="C68" s="291"/>
      <c r="D68" s="291"/>
      <c r="E68" s="291"/>
      <c r="F68" s="291"/>
      <c r="G68" s="291"/>
      <c r="H68" s="291"/>
      <c r="I68" s="291"/>
    </row>
    <row r="69" spans="2:9" x14ac:dyDescent="0.2">
      <c r="B69" s="291"/>
      <c r="C69" s="291"/>
      <c r="D69" s="291"/>
      <c r="E69" s="291"/>
      <c r="F69" s="291"/>
      <c r="G69" s="291"/>
      <c r="H69" s="291"/>
      <c r="I69" s="291"/>
    </row>
    <row r="70" spans="2:9" ht="16" customHeight="1" x14ac:dyDescent="0.2">
      <c r="B70" s="10"/>
      <c r="C70" s="10"/>
      <c r="D70" s="10"/>
      <c r="E70" s="10"/>
      <c r="F70" s="10"/>
      <c r="G70" s="10"/>
    </row>
    <row r="71" spans="2:9" ht="16" customHeight="1" x14ac:dyDescent="0.2">
      <c r="B71" s="291" t="s">
        <v>252</v>
      </c>
      <c r="C71" s="291"/>
      <c r="D71" s="291"/>
      <c r="E71" s="291"/>
      <c r="F71" s="291"/>
      <c r="G71" s="291"/>
      <c r="H71" s="291"/>
      <c r="I71" s="291"/>
    </row>
    <row r="72" spans="2:9" x14ac:dyDescent="0.2">
      <c r="B72" s="291"/>
      <c r="C72" s="291"/>
      <c r="D72" s="291"/>
      <c r="E72" s="291"/>
      <c r="F72" s="291"/>
      <c r="G72" s="291"/>
      <c r="H72" s="291"/>
      <c r="I72" s="291"/>
    </row>
    <row r="73" spans="2:9" x14ac:dyDescent="0.2">
      <c r="B73" s="10"/>
      <c r="C73" s="10"/>
      <c r="D73" s="10"/>
      <c r="E73" s="10"/>
      <c r="F73" s="10"/>
      <c r="G73" s="10"/>
      <c r="H73" s="10"/>
      <c r="I73" s="10"/>
    </row>
    <row r="74" spans="2:9" ht="16" customHeight="1" x14ac:dyDescent="0.2">
      <c r="B74" s="291" t="s">
        <v>216</v>
      </c>
      <c r="C74" s="291"/>
      <c r="D74" s="291"/>
      <c r="E74" s="291"/>
      <c r="F74" s="291"/>
      <c r="G74" s="291"/>
      <c r="H74" s="291"/>
      <c r="I74" s="291"/>
    </row>
    <row r="75" spans="2:9" x14ac:dyDescent="0.2">
      <c r="B75" s="291"/>
      <c r="C75" s="291"/>
      <c r="D75" s="291"/>
      <c r="E75" s="291"/>
      <c r="F75" s="291"/>
      <c r="G75" s="291"/>
      <c r="H75" s="291"/>
      <c r="I75" s="291"/>
    </row>
    <row r="76" spans="2:9" x14ac:dyDescent="0.2">
      <c r="B76" s="291"/>
      <c r="C76" s="291"/>
      <c r="D76" s="291"/>
      <c r="E76" s="291"/>
      <c r="F76" s="291"/>
      <c r="G76" s="291"/>
      <c r="H76" s="291"/>
      <c r="I76" s="291"/>
    </row>
    <row r="77" spans="2:9" x14ac:dyDescent="0.2">
      <c r="B77" s="291"/>
      <c r="C77" s="291"/>
      <c r="D77" s="291"/>
      <c r="E77" s="291"/>
      <c r="F77" s="291"/>
      <c r="G77" s="291"/>
      <c r="H77" s="291"/>
      <c r="I77" s="291"/>
    </row>
    <row r="78" spans="2:9" x14ac:dyDescent="0.2">
      <c r="B78" s="291"/>
      <c r="C78" s="291"/>
      <c r="D78" s="291"/>
      <c r="E78" s="291"/>
      <c r="F78" s="291"/>
      <c r="G78" s="291"/>
      <c r="H78" s="291"/>
      <c r="I78" s="291"/>
    </row>
    <row r="79" spans="2:9" x14ac:dyDescent="0.2">
      <c r="B79" s="291"/>
      <c r="C79" s="291"/>
      <c r="D79" s="291"/>
      <c r="E79" s="291"/>
      <c r="F79" s="291"/>
      <c r="G79" s="291"/>
      <c r="H79" s="291"/>
      <c r="I79" s="291"/>
    </row>
    <row r="80" spans="2:9" ht="16" customHeight="1" x14ac:dyDescent="0.2">
      <c r="B80" s="10"/>
      <c r="C80" s="10"/>
      <c r="D80" s="10"/>
      <c r="E80" s="10"/>
      <c r="F80" s="10"/>
      <c r="G80" s="10"/>
      <c r="H80" s="10"/>
      <c r="I80" s="10"/>
    </row>
    <row r="81" spans="2:9" ht="16" customHeight="1" x14ac:dyDescent="0.2">
      <c r="B81" s="291" t="s">
        <v>217</v>
      </c>
      <c r="C81" s="291"/>
      <c r="D81" s="291"/>
      <c r="E81" s="291"/>
      <c r="F81" s="291"/>
      <c r="G81" s="291"/>
      <c r="H81" s="291"/>
      <c r="I81" s="291"/>
    </row>
    <row r="82" spans="2:9" x14ac:dyDescent="0.2">
      <c r="B82" s="291"/>
      <c r="C82" s="291"/>
      <c r="D82" s="291"/>
      <c r="E82" s="291"/>
      <c r="F82" s="291"/>
      <c r="G82" s="291"/>
      <c r="H82" s="291"/>
      <c r="I82" s="291"/>
    </row>
    <row r="83" spans="2:9" x14ac:dyDescent="0.2">
      <c r="B83" s="291"/>
      <c r="C83" s="291"/>
      <c r="D83" s="291"/>
      <c r="E83" s="291"/>
      <c r="F83" s="291"/>
      <c r="G83" s="291"/>
      <c r="H83" s="291"/>
      <c r="I83" s="291"/>
    </row>
    <row r="84" spans="2:9" x14ac:dyDescent="0.2">
      <c r="B84" s="291"/>
      <c r="C84" s="291"/>
      <c r="D84" s="291"/>
      <c r="E84" s="291"/>
      <c r="F84" s="291"/>
      <c r="G84" s="291"/>
      <c r="H84" s="291"/>
      <c r="I84" s="291"/>
    </row>
    <row r="85" spans="2:9" x14ac:dyDescent="0.2">
      <c r="B85" s="291"/>
      <c r="C85" s="291"/>
      <c r="D85" s="291"/>
      <c r="E85" s="291"/>
      <c r="F85" s="291"/>
      <c r="G85" s="291"/>
      <c r="H85" s="291"/>
      <c r="I85" s="291"/>
    </row>
    <row r="86" spans="2:9" ht="16" customHeight="1" x14ac:dyDescent="0.2">
      <c r="B86" s="10"/>
      <c r="C86" s="10"/>
      <c r="D86" s="10"/>
      <c r="E86" s="10"/>
      <c r="F86" s="10"/>
    </row>
    <row r="87" spans="2:9" ht="16" customHeight="1" x14ac:dyDescent="0.2">
      <c r="B87" s="291" t="s">
        <v>253</v>
      </c>
      <c r="C87" s="291"/>
      <c r="D87" s="291"/>
      <c r="E87" s="291"/>
      <c r="F87" s="291"/>
      <c r="G87" s="291"/>
      <c r="H87" s="291"/>
      <c r="I87" s="291"/>
    </row>
    <row r="88" spans="2:9" x14ac:dyDescent="0.2">
      <c r="B88" s="291"/>
      <c r="C88" s="291"/>
      <c r="D88" s="291"/>
      <c r="E88" s="291"/>
      <c r="F88" s="291"/>
      <c r="G88" s="291"/>
      <c r="H88" s="291"/>
      <c r="I88" s="291"/>
    </row>
    <row r="89" spans="2:9" x14ac:dyDescent="0.2">
      <c r="B89" s="291"/>
      <c r="C89" s="291"/>
      <c r="D89" s="291"/>
      <c r="E89" s="291"/>
      <c r="F89" s="291"/>
      <c r="G89" s="291"/>
      <c r="H89" s="291"/>
      <c r="I89" s="291"/>
    </row>
    <row r="90" spans="2:9" ht="16" customHeight="1" x14ac:dyDescent="0.2">
      <c r="B90" s="10"/>
      <c r="C90" s="10"/>
      <c r="D90" s="10"/>
      <c r="E90" s="10"/>
      <c r="F90" s="10"/>
    </row>
    <row r="91" spans="2:9" ht="16" customHeight="1" x14ac:dyDescent="0.2">
      <c r="B91" s="291" t="s">
        <v>254</v>
      </c>
      <c r="C91" s="291"/>
      <c r="D91" s="291"/>
      <c r="E91" s="291"/>
      <c r="F91" s="291"/>
      <c r="G91" s="291"/>
      <c r="H91" s="291"/>
      <c r="I91" s="291"/>
    </row>
    <row r="92" spans="2:9" x14ac:dyDescent="0.2">
      <c r="B92" s="291"/>
      <c r="C92" s="291"/>
      <c r="D92" s="291"/>
      <c r="E92" s="291"/>
      <c r="F92" s="291"/>
      <c r="G92" s="291"/>
      <c r="H92" s="291"/>
      <c r="I92" s="291"/>
    </row>
    <row r="93" spans="2:9" x14ac:dyDescent="0.2">
      <c r="B93" s="291"/>
      <c r="C93" s="291"/>
      <c r="D93" s="291"/>
      <c r="E93" s="291"/>
      <c r="F93" s="291"/>
      <c r="G93" s="291"/>
      <c r="H93" s="291"/>
      <c r="I93" s="291"/>
    </row>
    <row r="94" spans="2:9" ht="16" customHeight="1" x14ac:dyDescent="0.2">
      <c r="B94" s="10"/>
      <c r="C94" s="10"/>
      <c r="D94" s="10"/>
      <c r="E94" s="10"/>
      <c r="F94" s="10"/>
    </row>
    <row r="95" spans="2:9" ht="16" customHeight="1" x14ac:dyDescent="0.2">
      <c r="B95" s="291" t="s">
        <v>255</v>
      </c>
      <c r="C95" s="291"/>
      <c r="D95" s="291"/>
      <c r="E95" s="291"/>
      <c r="F95" s="291"/>
      <c r="G95" s="291"/>
      <c r="H95" s="291"/>
      <c r="I95" s="291"/>
    </row>
    <row r="96" spans="2:9" x14ac:dyDescent="0.2">
      <c r="B96" s="291"/>
      <c r="C96" s="291"/>
      <c r="D96" s="291"/>
      <c r="E96" s="291"/>
      <c r="F96" s="291"/>
      <c r="G96" s="291"/>
      <c r="H96" s="291"/>
      <c r="I96" s="291"/>
    </row>
    <row r="97" spans="2:11" x14ac:dyDescent="0.2">
      <c r="B97" s="291"/>
      <c r="C97" s="291"/>
      <c r="D97" s="291"/>
      <c r="E97" s="291"/>
      <c r="F97" s="291"/>
      <c r="G97" s="291"/>
      <c r="H97" s="291"/>
      <c r="I97" s="291"/>
    </row>
    <row r="98" spans="2:11" ht="16" customHeight="1" x14ac:dyDescent="0.2">
      <c r="B98" s="10"/>
      <c r="C98" s="10"/>
      <c r="D98" s="10"/>
      <c r="E98" s="10"/>
      <c r="F98" s="10"/>
    </row>
    <row r="99" spans="2:11" ht="16" customHeight="1" x14ac:dyDescent="0.2">
      <c r="B99" s="314" t="s">
        <v>256</v>
      </c>
      <c r="C99" s="314"/>
      <c r="D99" s="314"/>
      <c r="E99" s="314"/>
      <c r="F99" s="314"/>
      <c r="G99" s="314"/>
      <c r="H99" s="314"/>
      <c r="I99" s="314"/>
    </row>
    <row r="100" spans="2:11" x14ac:dyDescent="0.2">
      <c r="B100" s="314"/>
      <c r="C100" s="314"/>
      <c r="D100" s="314"/>
      <c r="E100" s="314"/>
      <c r="F100" s="314"/>
      <c r="G100" s="314"/>
      <c r="H100" s="314"/>
      <c r="I100" s="314"/>
    </row>
    <row r="101" spans="2:11" ht="16" customHeight="1" x14ac:dyDescent="0.2">
      <c r="B101" s="314"/>
      <c r="C101" s="314"/>
      <c r="D101" s="314"/>
      <c r="E101" s="314"/>
      <c r="F101" s="314"/>
      <c r="G101" s="314"/>
      <c r="H101" s="314"/>
      <c r="I101" s="314"/>
    </row>
    <row r="102" spans="2:11" ht="16" customHeight="1" x14ac:dyDescent="0.2">
      <c r="B102" s="314"/>
      <c r="C102" s="314"/>
      <c r="D102" s="314"/>
      <c r="E102" s="314"/>
      <c r="F102" s="314"/>
      <c r="G102" s="314"/>
      <c r="H102" s="314"/>
      <c r="I102" s="314"/>
    </row>
    <row r="103" spans="2:11" x14ac:dyDescent="0.2">
      <c r="B103" s="243"/>
      <c r="C103" s="243"/>
      <c r="D103" s="243"/>
      <c r="E103" s="243"/>
      <c r="F103" s="243"/>
      <c r="G103" s="243"/>
      <c r="H103" s="243"/>
      <c r="I103" s="243"/>
    </row>
    <row r="104" spans="2:11" x14ac:dyDescent="0.2">
      <c r="B104" s="10"/>
      <c r="C104" s="10"/>
      <c r="D104" s="10"/>
      <c r="E104" s="10"/>
      <c r="F104" s="10"/>
      <c r="G104" s="10"/>
      <c r="H104" s="10"/>
      <c r="I104" s="10"/>
    </row>
    <row r="105" spans="2:11" ht="23" customHeight="1" x14ac:dyDescent="0.2">
      <c r="B105" s="122"/>
      <c r="C105" s="123"/>
      <c r="D105" s="123"/>
      <c r="E105" s="336" t="s">
        <v>111</v>
      </c>
      <c r="F105" s="337"/>
      <c r="G105" s="123"/>
      <c r="H105" s="123"/>
      <c r="I105" s="123"/>
      <c r="J105" s="124"/>
    </row>
    <row r="106" spans="2:11" ht="22" customHeight="1" x14ac:dyDescent="0.2">
      <c r="B106" s="333" t="s">
        <v>110</v>
      </c>
      <c r="C106" s="334"/>
      <c r="D106" s="334"/>
      <c r="E106" s="334"/>
      <c r="F106" s="334"/>
      <c r="G106" s="334"/>
      <c r="H106" s="334"/>
      <c r="I106" s="334"/>
      <c r="J106" s="335"/>
    </row>
    <row r="107" spans="2:11" x14ac:dyDescent="0.2">
      <c r="B107" s="332" t="s">
        <v>108</v>
      </c>
      <c r="C107" s="125"/>
      <c r="D107" s="331" t="s">
        <v>109</v>
      </c>
      <c r="E107" s="331">
        <v>2022</v>
      </c>
      <c r="F107" s="331">
        <v>2023</v>
      </c>
      <c r="G107" s="331">
        <v>2024</v>
      </c>
      <c r="H107" s="331">
        <v>2025</v>
      </c>
      <c r="I107" s="331">
        <v>2026</v>
      </c>
      <c r="J107" s="338" t="s">
        <v>257</v>
      </c>
    </row>
    <row r="108" spans="2:11" s="2" customFormat="1" x14ac:dyDescent="0.2">
      <c r="B108" s="332"/>
      <c r="C108" s="126"/>
      <c r="D108" s="331"/>
      <c r="E108" s="331"/>
      <c r="F108" s="331"/>
      <c r="G108" s="331"/>
      <c r="H108" s="331"/>
      <c r="I108" s="331"/>
      <c r="J108" s="338"/>
    </row>
    <row r="109" spans="2:11" x14ac:dyDescent="0.2">
      <c r="B109" s="302" t="s">
        <v>228</v>
      </c>
      <c r="C109" s="303"/>
      <c r="D109" s="79"/>
      <c r="E109" s="251">
        <v>0.35</v>
      </c>
      <c r="F109" s="251">
        <v>0.35</v>
      </c>
      <c r="G109" s="251">
        <v>0.35</v>
      </c>
      <c r="H109" s="251">
        <v>0.35</v>
      </c>
      <c r="I109" s="251">
        <v>0.35</v>
      </c>
      <c r="J109" s="252">
        <v>0.35</v>
      </c>
    </row>
    <row r="110" spans="2:11" x14ac:dyDescent="0.2">
      <c r="B110" s="287" t="s">
        <v>112</v>
      </c>
      <c r="C110" s="288"/>
      <c r="D110" s="131">
        <f>((E110+F110+G110+H110+I110)+(J110*25))/30</f>
        <v>0.35</v>
      </c>
      <c r="E110" s="127">
        <v>0.35</v>
      </c>
      <c r="F110" s="127">
        <v>0.35</v>
      </c>
      <c r="G110" s="127">
        <v>0.35</v>
      </c>
      <c r="H110" s="127">
        <v>0.35</v>
      </c>
      <c r="I110" s="127">
        <v>0.35</v>
      </c>
      <c r="J110" s="128">
        <v>0.35</v>
      </c>
    </row>
    <row r="111" spans="2:11" x14ac:dyDescent="0.2">
      <c r="B111" s="287" t="s">
        <v>113</v>
      </c>
      <c r="C111" s="288"/>
      <c r="D111" s="131">
        <f>((E111+F111+G111+H111+I111)+(J111*10))/15</f>
        <v>0.35</v>
      </c>
      <c r="E111" s="127">
        <v>0.35</v>
      </c>
      <c r="F111" s="127">
        <v>0.35</v>
      </c>
      <c r="G111" s="127">
        <v>0.35</v>
      </c>
      <c r="H111" s="127">
        <v>0.35</v>
      </c>
      <c r="I111" s="127">
        <v>0.35</v>
      </c>
      <c r="J111" s="128">
        <v>0.35</v>
      </c>
      <c r="K111" s="27"/>
    </row>
    <row r="112" spans="2:11" x14ac:dyDescent="0.2">
      <c r="B112" s="287" t="s">
        <v>114</v>
      </c>
      <c r="C112" s="288"/>
      <c r="D112" s="131">
        <f>((E112+F112+G112+H112+I112)+(J112*10))/15</f>
        <v>0.35</v>
      </c>
      <c r="E112" s="127">
        <v>0.35</v>
      </c>
      <c r="F112" s="127">
        <v>0.35</v>
      </c>
      <c r="G112" s="127">
        <v>0.35</v>
      </c>
      <c r="H112" s="127">
        <v>0.35</v>
      </c>
      <c r="I112" s="127">
        <v>0.35</v>
      </c>
      <c r="J112" s="128">
        <v>0.35</v>
      </c>
    </row>
    <row r="113" spans="2:10" x14ac:dyDescent="0.2">
      <c r="B113" s="287" t="s">
        <v>115</v>
      </c>
      <c r="C113" s="288"/>
      <c r="D113" s="131">
        <f>((E113+F113+G113+H113+I113)+(J113*7))/12</f>
        <v>0.34999999999999992</v>
      </c>
      <c r="E113" s="127">
        <v>0.35</v>
      </c>
      <c r="F113" s="127">
        <v>0.35</v>
      </c>
      <c r="G113" s="127">
        <v>0.35</v>
      </c>
      <c r="H113" s="127">
        <v>0.35</v>
      </c>
      <c r="I113" s="127">
        <v>0.35</v>
      </c>
      <c r="J113" s="128">
        <v>0.35</v>
      </c>
    </row>
    <row r="114" spans="2:10" x14ac:dyDescent="0.2">
      <c r="B114" s="354" t="s">
        <v>116</v>
      </c>
      <c r="C114" s="355"/>
      <c r="D114" s="132">
        <f>(E114+F114+G114+H114+I114)/5</f>
        <v>0.35</v>
      </c>
      <c r="E114" s="260">
        <v>0.35</v>
      </c>
      <c r="F114" s="260">
        <v>0.35</v>
      </c>
      <c r="G114" s="260">
        <v>0.35</v>
      </c>
      <c r="H114" s="260">
        <v>0.35</v>
      </c>
      <c r="I114" s="260">
        <v>0.35</v>
      </c>
      <c r="J114" s="130">
        <v>0.35</v>
      </c>
    </row>
    <row r="116" spans="2:10" ht="16" customHeight="1" x14ac:dyDescent="0.2">
      <c r="B116" s="339" t="s">
        <v>258</v>
      </c>
      <c r="C116" s="339"/>
      <c r="D116" s="339"/>
      <c r="E116" s="339"/>
      <c r="F116" s="339"/>
      <c r="G116" s="339"/>
      <c r="H116" s="339"/>
      <c r="I116" s="339"/>
    </row>
    <row r="117" spans="2:10" x14ac:dyDescent="0.2">
      <c r="B117" s="339"/>
      <c r="C117" s="339"/>
      <c r="D117" s="339"/>
      <c r="E117" s="339"/>
      <c r="F117" s="339"/>
      <c r="G117" s="339"/>
      <c r="H117" s="339"/>
      <c r="I117" s="339"/>
    </row>
    <row r="118" spans="2:10" x14ac:dyDescent="0.2">
      <c r="B118" s="339"/>
      <c r="C118" s="339"/>
      <c r="D118" s="339"/>
      <c r="E118" s="339"/>
      <c r="F118" s="339"/>
      <c r="G118" s="339"/>
      <c r="H118" s="339"/>
      <c r="I118" s="339"/>
    </row>
    <row r="119" spans="2:10" x14ac:dyDescent="0.2">
      <c r="B119" s="20"/>
      <c r="C119" s="20"/>
      <c r="D119" s="20"/>
      <c r="E119" s="20"/>
      <c r="F119" s="20"/>
      <c r="G119" s="20"/>
      <c r="H119" s="20"/>
      <c r="I119" s="20"/>
    </row>
    <row r="120" spans="2:10" x14ac:dyDescent="0.2">
      <c r="B120" s="291" t="s">
        <v>229</v>
      </c>
      <c r="C120" s="291"/>
      <c r="D120" s="291"/>
      <c r="E120" s="291"/>
      <c r="F120" s="291"/>
      <c r="G120" s="291"/>
      <c r="H120" s="291"/>
      <c r="I120" s="291"/>
    </row>
    <row r="121" spans="2:10" x14ac:dyDescent="0.2">
      <c r="B121" s="291"/>
      <c r="C121" s="291"/>
      <c r="D121" s="291"/>
      <c r="E121" s="291"/>
      <c r="F121" s="291"/>
      <c r="G121" s="291"/>
      <c r="H121" s="291"/>
      <c r="I121" s="291"/>
    </row>
    <row r="122" spans="2:10" x14ac:dyDescent="0.2">
      <c r="B122" s="291"/>
      <c r="C122" s="291"/>
      <c r="D122" s="291"/>
      <c r="E122" s="291"/>
      <c r="F122" s="291"/>
      <c r="G122" s="291"/>
      <c r="H122" s="291"/>
      <c r="I122" s="291"/>
    </row>
    <row r="123" spans="2:10" x14ac:dyDescent="0.2">
      <c r="B123" s="243"/>
      <c r="C123" s="243"/>
      <c r="D123" s="243"/>
      <c r="E123" s="243"/>
      <c r="F123" s="243"/>
      <c r="G123" s="243"/>
      <c r="H123" s="243"/>
      <c r="I123" s="243"/>
    </row>
    <row r="125" spans="2:10" x14ac:dyDescent="0.2">
      <c r="B125" s="122"/>
      <c r="C125" s="123"/>
      <c r="D125" s="123"/>
      <c r="E125" s="135" t="s">
        <v>117</v>
      </c>
      <c r="F125" s="123"/>
      <c r="G125" s="123"/>
      <c r="H125" s="123"/>
      <c r="I125" s="123"/>
      <c r="J125" s="124"/>
    </row>
    <row r="126" spans="2:10" x14ac:dyDescent="0.2">
      <c r="B126" s="333" t="s">
        <v>118</v>
      </c>
      <c r="C126" s="334"/>
      <c r="D126" s="334"/>
      <c r="E126" s="334"/>
      <c r="F126" s="334"/>
      <c r="G126" s="334"/>
      <c r="H126" s="334"/>
      <c r="I126" s="334"/>
      <c r="J126" s="335"/>
    </row>
    <row r="127" spans="2:10" s="2" customFormat="1" ht="18" customHeight="1" x14ac:dyDescent="0.2">
      <c r="B127" s="373" t="s">
        <v>120</v>
      </c>
      <c r="C127" s="374"/>
      <c r="D127" s="360" t="s">
        <v>259</v>
      </c>
      <c r="E127" s="361"/>
      <c r="F127" s="362"/>
      <c r="G127" s="366" t="s">
        <v>237</v>
      </c>
      <c r="H127" s="367"/>
      <c r="I127" s="368"/>
      <c r="J127" s="352" t="s">
        <v>119</v>
      </c>
    </row>
    <row r="128" spans="2:10" s="2" customFormat="1" ht="18" customHeight="1" x14ac:dyDescent="0.2">
      <c r="B128" s="373"/>
      <c r="C128" s="374"/>
      <c r="D128" s="363"/>
      <c r="E128" s="364"/>
      <c r="F128" s="365"/>
      <c r="G128" s="369"/>
      <c r="H128" s="370"/>
      <c r="I128" s="371"/>
      <c r="J128" s="372"/>
    </row>
    <row r="129" spans="2:12" s="2" customFormat="1" ht="48" customHeight="1" x14ac:dyDescent="0.2">
      <c r="B129" s="373"/>
      <c r="C129" s="374"/>
      <c r="D129" s="141" t="s">
        <v>73</v>
      </c>
      <c r="E129" s="142" t="s">
        <v>74</v>
      </c>
      <c r="F129" s="143" t="s">
        <v>75</v>
      </c>
      <c r="G129" s="144" t="s">
        <v>73</v>
      </c>
      <c r="H129" s="142" t="s">
        <v>74</v>
      </c>
      <c r="I129" s="137" t="s">
        <v>75</v>
      </c>
      <c r="J129" s="353"/>
    </row>
    <row r="130" spans="2:12" x14ac:dyDescent="0.2">
      <c r="B130" s="356" t="s">
        <v>76</v>
      </c>
      <c r="C130" s="357"/>
      <c r="D130" s="149">
        <f>F14</f>
        <v>-440145661</v>
      </c>
      <c r="E130" s="120">
        <f>E109</f>
        <v>0.35</v>
      </c>
      <c r="F130" s="150">
        <f>D130*E130</f>
        <v>-154050981.34999999</v>
      </c>
      <c r="G130" s="90">
        <f>Información!C58</f>
        <v>-220440300</v>
      </c>
      <c r="H130" s="177">
        <f>Información!D58</f>
        <v>0.33</v>
      </c>
      <c r="I130" s="150">
        <f>G130*H130</f>
        <v>-72745299</v>
      </c>
      <c r="J130" s="157">
        <f>F130-I130</f>
        <v>-81305682.349999994</v>
      </c>
      <c r="K130" s="1"/>
      <c r="L130" s="12"/>
    </row>
    <row r="131" spans="2:12" x14ac:dyDescent="0.2">
      <c r="B131" s="358" t="s">
        <v>121</v>
      </c>
      <c r="C131" s="359"/>
      <c r="D131" s="151">
        <f>F15</f>
        <v>-42775400</v>
      </c>
      <c r="E131" s="121">
        <f>E109</f>
        <v>0.35</v>
      </c>
      <c r="F131" s="152">
        <f t="shared" ref="F131:F142" si="7">D131*E131</f>
        <v>-14971389.999999998</v>
      </c>
      <c r="G131" s="94">
        <f>Información!C60</f>
        <v>-55000400</v>
      </c>
      <c r="H131" s="178">
        <f>Información!D60</f>
        <v>0.33</v>
      </c>
      <c r="I131" s="152">
        <f t="shared" ref="I131:I142" si="8">G131*H131</f>
        <v>-18150132</v>
      </c>
      <c r="J131" s="158">
        <f t="shared" ref="J131:J142" si="9">F131-I131</f>
        <v>3178742.0000000019</v>
      </c>
      <c r="K131" s="1"/>
      <c r="L131" s="12"/>
    </row>
    <row r="132" spans="2:12" x14ac:dyDescent="0.2">
      <c r="B132" s="358" t="s">
        <v>179</v>
      </c>
      <c r="C132" s="359"/>
      <c r="D132" s="151">
        <f>F18</f>
        <v>-600000000</v>
      </c>
      <c r="E132" s="121">
        <f>E109</f>
        <v>0.35</v>
      </c>
      <c r="F132" s="152">
        <f t="shared" si="7"/>
        <v>-210000000</v>
      </c>
      <c r="G132" s="94">
        <f>Información!C59</f>
        <v>-200000000</v>
      </c>
      <c r="H132" s="178">
        <f>Información!D59</f>
        <v>0.33</v>
      </c>
      <c r="I132" s="152">
        <f t="shared" si="8"/>
        <v>-66000000</v>
      </c>
      <c r="J132" s="158">
        <f t="shared" si="9"/>
        <v>-144000000</v>
      </c>
      <c r="K132" s="1"/>
      <c r="L132" s="12"/>
    </row>
    <row r="133" spans="2:12" x14ac:dyDescent="0.2">
      <c r="B133" s="375" t="s">
        <v>123</v>
      </c>
      <c r="C133" s="376"/>
      <c r="D133" s="151">
        <f>F19</f>
        <v>1187466984</v>
      </c>
      <c r="E133" s="121">
        <f>G19</f>
        <v>0.1</v>
      </c>
      <c r="F133" s="152">
        <f t="shared" si="7"/>
        <v>118746698.40000001</v>
      </c>
      <c r="G133" s="118">
        <f>Información!C61</f>
        <v>787466984</v>
      </c>
      <c r="H133" s="178">
        <f>Información!D61</f>
        <v>0.1</v>
      </c>
      <c r="I133" s="152">
        <f t="shared" si="8"/>
        <v>78746698.400000006</v>
      </c>
      <c r="J133" s="253">
        <f t="shared" si="9"/>
        <v>40000000</v>
      </c>
      <c r="K133" s="1"/>
      <c r="L133" s="12"/>
    </row>
    <row r="134" spans="2:12" x14ac:dyDescent="0.2">
      <c r="B134" s="375" t="s">
        <v>124</v>
      </c>
      <c r="C134" s="376"/>
      <c r="D134" s="151">
        <f>F20+F25</f>
        <v>6067966796</v>
      </c>
      <c r="E134" s="153">
        <f>D110</f>
        <v>0.35</v>
      </c>
      <c r="F134" s="152">
        <f t="shared" si="7"/>
        <v>2123788378.5999999</v>
      </c>
      <c r="G134" s="154">
        <f>Información!C62</f>
        <v>6043096545</v>
      </c>
      <c r="H134" s="178">
        <f>Información!D62</f>
        <v>0.33</v>
      </c>
      <c r="I134" s="152">
        <f t="shared" si="8"/>
        <v>1994221859.8500001</v>
      </c>
      <c r="J134" s="158">
        <f t="shared" si="9"/>
        <v>129566518.74999976</v>
      </c>
      <c r="K134" s="1"/>
      <c r="L134" s="12"/>
    </row>
    <row r="135" spans="2:12" x14ac:dyDescent="0.2">
      <c r="B135" s="358" t="s">
        <v>11</v>
      </c>
      <c r="C135" s="359"/>
      <c r="D135" s="151">
        <f>F21+F26</f>
        <v>-46011890</v>
      </c>
      <c r="E135" s="153">
        <f>D111</f>
        <v>0.35</v>
      </c>
      <c r="F135" s="152">
        <f t="shared" si="7"/>
        <v>-16104161.499999998</v>
      </c>
      <c r="G135" s="155">
        <f>Información!C63</f>
        <v>-68225947</v>
      </c>
      <c r="H135" s="178">
        <f>Información!D63</f>
        <v>0.33</v>
      </c>
      <c r="I135" s="152">
        <f t="shared" si="8"/>
        <v>-22514562.510000002</v>
      </c>
      <c r="J135" s="158">
        <f t="shared" si="9"/>
        <v>6410401.0100000035</v>
      </c>
      <c r="K135" s="1"/>
      <c r="L135" s="12"/>
    </row>
    <row r="136" spans="2:12" x14ac:dyDescent="0.2">
      <c r="B136" s="358" t="s">
        <v>12</v>
      </c>
      <c r="C136" s="359"/>
      <c r="D136" s="151">
        <f>F22+F27</f>
        <v>-23006815</v>
      </c>
      <c r="E136" s="153">
        <f>D112</f>
        <v>0.35</v>
      </c>
      <c r="F136" s="152">
        <f t="shared" si="7"/>
        <v>-8052385.2499999991</v>
      </c>
      <c r="G136" s="155">
        <f>Información!C64</f>
        <v>-65939896</v>
      </c>
      <c r="H136" s="178">
        <f>Información!D64</f>
        <v>0.33</v>
      </c>
      <c r="I136" s="152">
        <f t="shared" si="8"/>
        <v>-21760165.68</v>
      </c>
      <c r="J136" s="158">
        <f t="shared" si="9"/>
        <v>13707780.43</v>
      </c>
      <c r="K136" s="1"/>
      <c r="L136" s="12"/>
    </row>
    <row r="137" spans="2:12" x14ac:dyDescent="0.2">
      <c r="B137" s="358" t="s">
        <v>125</v>
      </c>
      <c r="C137" s="359"/>
      <c r="D137" s="151">
        <f>F23+F28</f>
        <v>-62332184</v>
      </c>
      <c r="E137" s="153">
        <f>D114</f>
        <v>0.35</v>
      </c>
      <c r="F137" s="152">
        <f t="shared" si="7"/>
        <v>-21816264.399999999</v>
      </c>
      <c r="G137" s="155">
        <f>Información!C65</f>
        <v>-173376065</v>
      </c>
      <c r="H137" s="178">
        <f>Información!D65</f>
        <v>0.33</v>
      </c>
      <c r="I137" s="152">
        <f t="shared" si="8"/>
        <v>-57214101.450000003</v>
      </c>
      <c r="J137" s="158">
        <f t="shared" si="9"/>
        <v>35397837.050000004</v>
      </c>
      <c r="K137" s="1"/>
      <c r="L137" s="12"/>
    </row>
    <row r="138" spans="2:12" x14ac:dyDescent="0.2">
      <c r="B138" s="358" t="s">
        <v>13</v>
      </c>
      <c r="C138" s="359"/>
      <c r="D138" s="151">
        <f>F24+F29</f>
        <v>21565295</v>
      </c>
      <c r="E138" s="153">
        <f>D113</f>
        <v>0.34999999999999992</v>
      </c>
      <c r="F138" s="152">
        <f t="shared" si="7"/>
        <v>7547853.2499999981</v>
      </c>
      <c r="G138" s="155">
        <f>Información!C66</f>
        <v>-89651769</v>
      </c>
      <c r="H138" s="178">
        <f>Información!D66</f>
        <v>0.33</v>
      </c>
      <c r="I138" s="152">
        <f t="shared" si="8"/>
        <v>-29585083.77</v>
      </c>
      <c r="J138" s="158">
        <f t="shared" si="9"/>
        <v>37132937.019999996</v>
      </c>
      <c r="K138" s="1"/>
      <c r="L138" s="12"/>
    </row>
    <row r="139" spans="2:12" x14ac:dyDescent="0.2">
      <c r="B139" s="358" t="s">
        <v>126</v>
      </c>
      <c r="C139" s="359"/>
      <c r="D139" s="151">
        <f>F30</f>
        <v>500660000</v>
      </c>
      <c r="E139" s="153">
        <f>E109</f>
        <v>0.35</v>
      </c>
      <c r="F139" s="152">
        <f t="shared" si="7"/>
        <v>175231000</v>
      </c>
      <c r="G139" s="155">
        <v>0</v>
      </c>
      <c r="H139" s="178">
        <f>H138</f>
        <v>0.33</v>
      </c>
      <c r="I139" s="152">
        <f t="shared" si="8"/>
        <v>0</v>
      </c>
      <c r="J139" s="158">
        <f t="shared" si="9"/>
        <v>175231000</v>
      </c>
      <c r="K139" s="1"/>
      <c r="L139" s="12"/>
    </row>
    <row r="140" spans="2:12" x14ac:dyDescent="0.2">
      <c r="B140" s="358" t="s">
        <v>127</v>
      </c>
      <c r="C140" s="359"/>
      <c r="D140" s="151">
        <f>F41</f>
        <v>-87293000</v>
      </c>
      <c r="E140" s="153">
        <f>E109</f>
        <v>0.35</v>
      </c>
      <c r="F140" s="152">
        <f t="shared" si="7"/>
        <v>-30552549.999999996</v>
      </c>
      <c r="G140" s="155">
        <f>Información!C67</f>
        <v>-57440000</v>
      </c>
      <c r="H140" s="178">
        <f>Información!D67</f>
        <v>0.33</v>
      </c>
      <c r="I140" s="152">
        <f t="shared" si="8"/>
        <v>-18955200</v>
      </c>
      <c r="J140" s="158">
        <f t="shared" si="9"/>
        <v>-11597349.999999996</v>
      </c>
      <c r="K140" s="1"/>
      <c r="L140" s="12"/>
    </row>
    <row r="141" spans="2:12" x14ac:dyDescent="0.2">
      <c r="B141" s="358" t="s">
        <v>201</v>
      </c>
      <c r="C141" s="359"/>
      <c r="D141" s="151">
        <f>F38</f>
        <v>-8000000</v>
      </c>
      <c r="E141" s="153">
        <f>E109</f>
        <v>0.35</v>
      </c>
      <c r="F141" s="152">
        <f t="shared" si="7"/>
        <v>-2800000</v>
      </c>
      <c r="G141" s="155">
        <f>Información!C68</f>
        <v>-8500000</v>
      </c>
      <c r="H141" s="178">
        <f>Información!D68</f>
        <v>0.33</v>
      </c>
      <c r="I141" s="152">
        <f t="shared" si="8"/>
        <v>-2805000</v>
      </c>
      <c r="J141" s="158">
        <f t="shared" si="9"/>
        <v>5000</v>
      </c>
      <c r="K141" s="1"/>
      <c r="L141" s="12"/>
    </row>
    <row r="142" spans="2:12" x14ac:dyDescent="0.2">
      <c r="B142" s="377" t="s">
        <v>128</v>
      </c>
      <c r="C142" s="378"/>
      <c r="D142" s="145">
        <f>F46</f>
        <v>-650000000</v>
      </c>
      <c r="E142" s="146">
        <f>E109</f>
        <v>0.35</v>
      </c>
      <c r="F142" s="147">
        <f t="shared" si="7"/>
        <v>-227500000</v>
      </c>
      <c r="G142" s="148">
        <v>0</v>
      </c>
      <c r="H142" s="179">
        <f>H141</f>
        <v>0.33</v>
      </c>
      <c r="I142" s="147">
        <f t="shared" si="8"/>
        <v>0</v>
      </c>
      <c r="J142" s="159">
        <f t="shared" si="9"/>
        <v>-227500000</v>
      </c>
      <c r="K142" s="1"/>
      <c r="L142" s="1"/>
    </row>
    <row r="143" spans="2:12" s="2" customFormat="1" x14ac:dyDescent="0.2">
      <c r="B143" s="379" t="s">
        <v>82</v>
      </c>
      <c r="C143" s="380"/>
      <c r="D143" s="138">
        <f>SUM(D130:D142)</f>
        <v>5818094125</v>
      </c>
      <c r="E143" s="139"/>
      <c r="F143" s="140">
        <f>SUM(F130:F142)</f>
        <v>1739466197.7499998</v>
      </c>
      <c r="G143" s="55">
        <f>SUM(G130:G142)</f>
        <v>5891989152</v>
      </c>
      <c r="H143" s="139"/>
      <c r="I143" s="140">
        <f t="shared" ref="I143:J143" si="10">SUM(I130:I142)</f>
        <v>1763239013.8400002</v>
      </c>
      <c r="J143" s="156">
        <f t="shared" si="10"/>
        <v>-23772816.090000212</v>
      </c>
      <c r="K143" s="3"/>
      <c r="L143" s="3"/>
    </row>
    <row r="145" spans="2:10" x14ac:dyDescent="0.2">
      <c r="B145" s="291" t="s">
        <v>260</v>
      </c>
      <c r="C145" s="291"/>
      <c r="D145" s="291"/>
      <c r="E145" s="291"/>
      <c r="F145" s="291"/>
      <c r="G145" s="291"/>
      <c r="H145" s="291"/>
      <c r="I145" s="291"/>
    </row>
    <row r="146" spans="2:10" x14ac:dyDescent="0.2">
      <c r="B146" s="291"/>
      <c r="C146" s="291"/>
      <c r="D146" s="291"/>
      <c r="E146" s="291"/>
      <c r="F146" s="291"/>
      <c r="G146" s="291"/>
      <c r="H146" s="291"/>
      <c r="I146" s="291"/>
    </row>
    <row r="147" spans="2:10" x14ac:dyDescent="0.2">
      <c r="B147" s="291"/>
      <c r="C147" s="291"/>
      <c r="D147" s="291"/>
      <c r="E147" s="291"/>
      <c r="F147" s="291"/>
      <c r="G147" s="291"/>
      <c r="H147" s="291"/>
      <c r="I147" s="291"/>
    </row>
    <row r="149" spans="2:10" s="2" customFormat="1" x14ac:dyDescent="0.2">
      <c r="B149" s="381" t="s">
        <v>129</v>
      </c>
      <c r="C149" s="382"/>
      <c r="D149" s="382"/>
      <c r="E149" s="161">
        <f>-J143</f>
        <v>23772816.090000212</v>
      </c>
      <c r="J149" s="3"/>
    </row>
    <row r="150" spans="2:10" x14ac:dyDescent="0.2">
      <c r="B150" s="383" t="s">
        <v>130</v>
      </c>
      <c r="C150" s="384"/>
      <c r="D150" s="384"/>
      <c r="E150" s="159">
        <f>E149-E151</f>
        <v>63772816.090000212</v>
      </c>
    </row>
    <row r="151" spans="2:10" x14ac:dyDescent="0.2">
      <c r="B151" s="385" t="s">
        <v>131</v>
      </c>
      <c r="C151" s="386"/>
      <c r="D151" s="386"/>
      <c r="E151" s="162">
        <f>-40000000</f>
        <v>-40000000</v>
      </c>
    </row>
    <row r="152" spans="2:10" x14ac:dyDescent="0.2">
      <c r="E152" s="1"/>
    </row>
    <row r="153" spans="2:10" x14ac:dyDescent="0.2">
      <c r="B153" t="s">
        <v>238</v>
      </c>
    </row>
    <row r="155" spans="2:10" s="8" customFormat="1" x14ac:dyDescent="0.2">
      <c r="B155" s="163" t="s">
        <v>132</v>
      </c>
      <c r="C155" s="164" t="s">
        <v>133</v>
      </c>
      <c r="D155" s="164" t="s">
        <v>134</v>
      </c>
      <c r="E155" s="165" t="s">
        <v>135</v>
      </c>
      <c r="J155" s="18"/>
    </row>
    <row r="156" spans="2:10" x14ac:dyDescent="0.2">
      <c r="B156" s="166">
        <v>2725</v>
      </c>
      <c r="C156" s="73" t="s">
        <v>34</v>
      </c>
      <c r="D156" s="167">
        <f>E149</f>
        <v>23772816.090000212</v>
      </c>
      <c r="E156" s="168"/>
    </row>
    <row r="157" spans="2:10" x14ac:dyDescent="0.2">
      <c r="B157" s="166">
        <v>5410</v>
      </c>
      <c r="C157" s="73" t="s">
        <v>136</v>
      </c>
      <c r="D157" s="73"/>
      <c r="E157" s="159">
        <f>E150</f>
        <v>63772816.090000212</v>
      </c>
    </row>
    <row r="158" spans="2:10" x14ac:dyDescent="0.2">
      <c r="B158" s="169">
        <v>3805</v>
      </c>
      <c r="C158" s="75" t="s">
        <v>232</v>
      </c>
      <c r="D158" s="170">
        <f>-E151</f>
        <v>40000000</v>
      </c>
      <c r="E158" s="171"/>
    </row>
    <row r="159" spans="2:10" x14ac:dyDescent="0.2">
      <c r="B159" s="6"/>
    </row>
    <row r="160" spans="2:10" x14ac:dyDescent="0.2">
      <c r="B160" s="291" t="s">
        <v>218</v>
      </c>
      <c r="C160" s="291"/>
      <c r="D160" s="291"/>
      <c r="E160" s="291"/>
      <c r="F160" s="291"/>
      <c r="G160" s="291"/>
      <c r="H160" s="291"/>
      <c r="I160" s="291"/>
    </row>
    <row r="161" spans="2:9" x14ac:dyDescent="0.2">
      <c r="B161" s="291"/>
      <c r="C161" s="291"/>
      <c r="D161" s="291"/>
      <c r="E161" s="291"/>
      <c r="F161" s="291"/>
      <c r="G161" s="291"/>
      <c r="H161" s="291"/>
      <c r="I161" s="291"/>
    </row>
    <row r="162" spans="2:9" ht="16" customHeight="1" x14ac:dyDescent="0.2"/>
    <row r="163" spans="2:9" x14ac:dyDescent="0.2">
      <c r="B163" s="291" t="s">
        <v>219</v>
      </c>
      <c r="C163" s="291"/>
      <c r="D163" s="291"/>
      <c r="E163" s="291"/>
      <c r="F163" s="291"/>
      <c r="G163" s="291"/>
      <c r="H163" s="291"/>
      <c r="I163" s="291"/>
    </row>
    <row r="164" spans="2:9" x14ac:dyDescent="0.2">
      <c r="B164" s="291"/>
      <c r="C164" s="291"/>
      <c r="D164" s="291"/>
      <c r="E164" s="291"/>
      <c r="F164" s="291"/>
      <c r="G164" s="291"/>
      <c r="H164" s="291"/>
      <c r="I164" s="291"/>
    </row>
    <row r="165" spans="2:9" x14ac:dyDescent="0.2">
      <c r="B165" s="291"/>
      <c r="C165" s="291"/>
      <c r="D165" s="291"/>
      <c r="E165" s="291"/>
      <c r="F165" s="291"/>
      <c r="G165" s="291"/>
      <c r="H165" s="291"/>
      <c r="I165" s="291"/>
    </row>
    <row r="166" spans="2:9" ht="16" customHeight="1" x14ac:dyDescent="0.2"/>
    <row r="167" spans="2:9" ht="16" customHeight="1" x14ac:dyDescent="0.2">
      <c r="B167" s="291" t="s">
        <v>230</v>
      </c>
      <c r="C167" s="291"/>
      <c r="D167" s="291"/>
      <c r="E167" s="291"/>
      <c r="F167" s="291"/>
      <c r="G167" s="291"/>
      <c r="H167" s="291"/>
      <c r="I167" s="291"/>
    </row>
    <row r="168" spans="2:9" x14ac:dyDescent="0.2">
      <c r="B168" s="291"/>
      <c r="C168" s="291"/>
      <c r="D168" s="291"/>
      <c r="E168" s="291"/>
      <c r="F168" s="291"/>
      <c r="G168" s="291"/>
      <c r="H168" s="291"/>
      <c r="I168" s="291"/>
    </row>
    <row r="169" spans="2:9" ht="16" customHeight="1" x14ac:dyDescent="0.2"/>
    <row r="170" spans="2:9" x14ac:dyDescent="0.2">
      <c r="B170" s="291" t="s">
        <v>220</v>
      </c>
      <c r="C170" s="291"/>
      <c r="D170" s="291"/>
      <c r="E170" s="291"/>
      <c r="F170" s="291"/>
      <c r="G170" s="291"/>
      <c r="H170" s="291"/>
      <c r="I170" s="291"/>
    </row>
    <row r="171" spans="2:9" x14ac:dyDescent="0.2">
      <c r="B171" s="291"/>
      <c r="C171" s="291"/>
      <c r="D171" s="291"/>
      <c r="E171" s="291"/>
      <c r="F171" s="291"/>
      <c r="G171" s="291"/>
      <c r="H171" s="291"/>
      <c r="I171" s="291"/>
    </row>
    <row r="172" spans="2:9" ht="16" customHeight="1" x14ac:dyDescent="0.2"/>
    <row r="173" spans="2:9" x14ac:dyDescent="0.2">
      <c r="B173" s="291" t="s">
        <v>221</v>
      </c>
      <c r="C173" s="291"/>
      <c r="D173" s="291"/>
      <c r="E173" s="291"/>
      <c r="F173" s="291"/>
      <c r="G173" s="291"/>
      <c r="H173" s="291"/>
      <c r="I173" s="291"/>
    </row>
    <row r="174" spans="2:9" x14ac:dyDescent="0.2">
      <c r="B174" s="291"/>
      <c r="C174" s="291"/>
      <c r="D174" s="291"/>
      <c r="E174" s="291"/>
      <c r="F174" s="291"/>
      <c r="G174" s="291"/>
      <c r="H174" s="291"/>
      <c r="I174" s="291"/>
    </row>
    <row r="175" spans="2:9" ht="16" customHeight="1" x14ac:dyDescent="0.2"/>
    <row r="176" spans="2:9" ht="16" customHeight="1" x14ac:dyDescent="0.2">
      <c r="B176" s="291" t="s">
        <v>239</v>
      </c>
      <c r="C176" s="291"/>
      <c r="D176" s="291"/>
      <c r="E176" s="291"/>
      <c r="F176" s="291"/>
      <c r="G176" s="291"/>
      <c r="H176" s="291"/>
      <c r="I176" s="291"/>
    </row>
    <row r="177" spans="2:11" x14ac:dyDescent="0.2">
      <c r="B177" s="291"/>
      <c r="C177" s="291"/>
      <c r="D177" s="291"/>
      <c r="E177" s="291"/>
      <c r="F177" s="291"/>
      <c r="G177" s="291"/>
      <c r="H177" s="291"/>
      <c r="I177" s="291"/>
    </row>
    <row r="178" spans="2:11" x14ac:dyDescent="0.2">
      <c r="B178" s="291"/>
      <c r="C178" s="291"/>
      <c r="D178" s="291"/>
      <c r="E178" s="291"/>
      <c r="F178" s="291"/>
      <c r="G178" s="291"/>
      <c r="H178" s="291"/>
      <c r="I178" s="291"/>
    </row>
    <row r="179" spans="2:11" x14ac:dyDescent="0.2">
      <c r="B179" s="243"/>
      <c r="C179" s="243"/>
      <c r="D179" s="243"/>
      <c r="E179" s="243"/>
      <c r="F179" s="243"/>
      <c r="G179" s="243"/>
      <c r="H179" s="243"/>
      <c r="I179" s="243"/>
    </row>
    <row r="181" spans="2:11" x14ac:dyDescent="0.2">
      <c r="B181" s="122"/>
      <c r="C181" s="123"/>
      <c r="D181" s="123"/>
      <c r="E181" s="336" t="s">
        <v>137</v>
      </c>
      <c r="F181" s="337"/>
      <c r="G181" s="123"/>
      <c r="H181" s="123"/>
      <c r="I181" s="123"/>
      <c r="J181" s="124"/>
    </row>
    <row r="182" spans="2:11" x14ac:dyDescent="0.2">
      <c r="B182" s="333" t="s">
        <v>202</v>
      </c>
      <c r="C182" s="334"/>
      <c r="D182" s="334"/>
      <c r="E182" s="334"/>
      <c r="F182" s="334"/>
      <c r="G182" s="334"/>
      <c r="H182" s="334"/>
      <c r="I182" s="334"/>
      <c r="J182" s="335"/>
    </row>
    <row r="183" spans="2:11" s="2" customFormat="1" ht="23" customHeight="1" x14ac:dyDescent="0.2">
      <c r="B183" s="306" t="s">
        <v>120</v>
      </c>
      <c r="C183" s="306"/>
      <c r="D183" s="340" t="s">
        <v>261</v>
      </c>
      <c r="E183" s="342" t="s">
        <v>138</v>
      </c>
      <c r="F183" s="344" t="s">
        <v>139</v>
      </c>
      <c r="G183" s="346" t="s">
        <v>140</v>
      </c>
      <c r="H183" s="348" t="s">
        <v>141</v>
      </c>
      <c r="I183" s="350" t="s">
        <v>142</v>
      </c>
      <c r="J183" s="352" t="s">
        <v>143</v>
      </c>
    </row>
    <row r="184" spans="2:11" s="2" customFormat="1" ht="23" customHeight="1" x14ac:dyDescent="0.2">
      <c r="B184" s="307"/>
      <c r="C184" s="307"/>
      <c r="D184" s="341"/>
      <c r="E184" s="343"/>
      <c r="F184" s="345"/>
      <c r="G184" s="347"/>
      <c r="H184" s="349"/>
      <c r="I184" s="351"/>
      <c r="J184" s="353"/>
    </row>
    <row r="185" spans="2:11" x14ac:dyDescent="0.2">
      <c r="B185" s="356" t="s">
        <v>76</v>
      </c>
      <c r="C185" s="357"/>
      <c r="D185" s="226">
        <f t="shared" ref="D185:D197" si="11">J130</f>
        <v>-81305682.349999994</v>
      </c>
      <c r="E185" s="149">
        <f t="shared" ref="E185:E197" si="12">D130-G130</f>
        <v>-219705361</v>
      </c>
      <c r="F185" s="229">
        <f t="shared" ref="F185:F197" si="13">E185*E130</f>
        <v>-76896876.349999994</v>
      </c>
      <c r="G185" s="232">
        <f t="shared" ref="G185:G197" si="14">G130*(E130-H130)</f>
        <v>-4408805.9999999916</v>
      </c>
      <c r="H185" s="226">
        <f>F185+G185</f>
        <v>-81305682.349999979</v>
      </c>
      <c r="I185" s="233">
        <v>0.35</v>
      </c>
      <c r="J185" s="234">
        <f>D130*(E130-H130)</f>
        <v>-8802913.2199999839</v>
      </c>
    </row>
    <row r="186" spans="2:11" x14ac:dyDescent="0.2">
      <c r="B186" s="358" t="s">
        <v>121</v>
      </c>
      <c r="C186" s="359"/>
      <c r="D186" s="227">
        <f t="shared" si="11"/>
        <v>3178742.0000000019</v>
      </c>
      <c r="E186" s="151">
        <f t="shared" si="12"/>
        <v>12225000</v>
      </c>
      <c r="F186" s="230">
        <f t="shared" si="13"/>
        <v>4278750</v>
      </c>
      <c r="G186" s="235">
        <f t="shared" si="14"/>
        <v>-1100007.9999999979</v>
      </c>
      <c r="H186" s="227">
        <f t="shared" ref="H186:H197" si="15">F186+G186</f>
        <v>3178742.0000000019</v>
      </c>
      <c r="I186" s="236">
        <v>0.35</v>
      </c>
      <c r="J186" s="237">
        <f t="shared" ref="J186:J197" si="16">D131*(E131-H131)</f>
        <v>-855507.99999999837</v>
      </c>
      <c r="K186" s="191"/>
    </row>
    <row r="187" spans="2:11" x14ac:dyDescent="0.2">
      <c r="B187" s="358" t="s">
        <v>122</v>
      </c>
      <c r="C187" s="359"/>
      <c r="D187" s="227">
        <f t="shared" si="11"/>
        <v>-144000000</v>
      </c>
      <c r="E187" s="151">
        <f t="shared" si="12"/>
        <v>-400000000</v>
      </c>
      <c r="F187" s="230">
        <f t="shared" si="13"/>
        <v>-140000000</v>
      </c>
      <c r="G187" s="235">
        <f t="shared" si="14"/>
        <v>-3999999.9999999925</v>
      </c>
      <c r="H187" s="227">
        <f t="shared" si="15"/>
        <v>-144000000</v>
      </c>
      <c r="I187" s="236">
        <v>0.35</v>
      </c>
      <c r="J187" s="237">
        <f t="shared" si="16"/>
        <v>-11999999.999999978</v>
      </c>
    </row>
    <row r="188" spans="2:11" x14ac:dyDescent="0.2">
      <c r="B188" s="375" t="s">
        <v>123</v>
      </c>
      <c r="C188" s="376"/>
      <c r="D188" s="227">
        <f t="shared" si="11"/>
        <v>40000000</v>
      </c>
      <c r="E188" s="151">
        <f t="shared" si="12"/>
        <v>400000000</v>
      </c>
      <c r="F188" s="230">
        <f t="shared" si="13"/>
        <v>40000000</v>
      </c>
      <c r="G188" s="235">
        <f t="shared" si="14"/>
        <v>0</v>
      </c>
      <c r="H188" s="227">
        <f t="shared" si="15"/>
        <v>40000000</v>
      </c>
      <c r="I188" s="236">
        <f t="shared" ref="I186:I197" si="17">H133</f>
        <v>0.1</v>
      </c>
      <c r="J188" s="237">
        <f t="shared" si="16"/>
        <v>0</v>
      </c>
    </row>
    <row r="189" spans="2:11" x14ac:dyDescent="0.2">
      <c r="B189" s="375" t="s">
        <v>124</v>
      </c>
      <c r="C189" s="376"/>
      <c r="D189" s="227">
        <f t="shared" si="11"/>
        <v>129566518.74999976</v>
      </c>
      <c r="E189" s="151">
        <f t="shared" si="12"/>
        <v>24870251</v>
      </c>
      <c r="F189" s="230">
        <f t="shared" si="13"/>
        <v>8704587.8499999996</v>
      </c>
      <c r="G189" s="235">
        <f t="shared" si="14"/>
        <v>120861930.89999977</v>
      </c>
      <c r="H189" s="227">
        <f t="shared" si="15"/>
        <v>129566518.74999976</v>
      </c>
      <c r="I189" s="236">
        <v>0.35</v>
      </c>
      <c r="J189" s="237">
        <f t="shared" si="16"/>
        <v>121359335.91999978</v>
      </c>
    </row>
    <row r="190" spans="2:11" x14ac:dyDescent="0.2">
      <c r="B190" s="358" t="s">
        <v>11</v>
      </c>
      <c r="C190" s="359"/>
      <c r="D190" s="227">
        <f t="shared" si="11"/>
        <v>6410401.0100000035</v>
      </c>
      <c r="E190" s="151">
        <f t="shared" si="12"/>
        <v>22214057</v>
      </c>
      <c r="F190" s="230">
        <f t="shared" si="13"/>
        <v>7774919.9499999993</v>
      </c>
      <c r="G190" s="235">
        <f t="shared" si="14"/>
        <v>-1364518.9399999974</v>
      </c>
      <c r="H190" s="227">
        <f t="shared" si="15"/>
        <v>6410401.0100000016</v>
      </c>
      <c r="I190" s="236">
        <v>0.35</v>
      </c>
      <c r="J190" s="237">
        <f t="shared" si="16"/>
        <v>-920237.7999999983</v>
      </c>
    </row>
    <row r="191" spans="2:11" x14ac:dyDescent="0.2">
      <c r="B191" s="358" t="s">
        <v>12</v>
      </c>
      <c r="C191" s="359"/>
      <c r="D191" s="227">
        <f t="shared" si="11"/>
        <v>13707780.43</v>
      </c>
      <c r="E191" s="151">
        <f t="shared" si="12"/>
        <v>42933081</v>
      </c>
      <c r="F191" s="230">
        <f t="shared" si="13"/>
        <v>15026578.35</v>
      </c>
      <c r="G191" s="235">
        <f t="shared" si="14"/>
        <v>-1318797.9199999976</v>
      </c>
      <c r="H191" s="227">
        <f t="shared" si="15"/>
        <v>13707780.430000002</v>
      </c>
      <c r="I191" s="236">
        <v>0.35</v>
      </c>
      <c r="J191" s="237">
        <f t="shared" si="16"/>
        <v>-460136.29999999912</v>
      </c>
    </row>
    <row r="192" spans="2:11" x14ac:dyDescent="0.2">
      <c r="B192" s="358" t="s">
        <v>125</v>
      </c>
      <c r="C192" s="359"/>
      <c r="D192" s="227">
        <f t="shared" si="11"/>
        <v>35397837.050000004</v>
      </c>
      <c r="E192" s="151">
        <f t="shared" si="12"/>
        <v>111043881</v>
      </c>
      <c r="F192" s="230">
        <f t="shared" si="13"/>
        <v>38865358.349999994</v>
      </c>
      <c r="G192" s="235">
        <f t="shared" si="14"/>
        <v>-3467521.2999999933</v>
      </c>
      <c r="H192" s="227">
        <f t="shared" si="15"/>
        <v>35397837.049999997</v>
      </c>
      <c r="I192" s="236">
        <v>0.35</v>
      </c>
      <c r="J192" s="237">
        <f t="shared" si="16"/>
        <v>-1246643.6799999976</v>
      </c>
    </row>
    <row r="193" spans="2:10" x14ac:dyDescent="0.2">
      <c r="B193" s="358" t="s">
        <v>13</v>
      </c>
      <c r="C193" s="359"/>
      <c r="D193" s="227">
        <f t="shared" si="11"/>
        <v>37132937.019999996</v>
      </c>
      <c r="E193" s="151">
        <f t="shared" si="12"/>
        <v>111217064</v>
      </c>
      <c r="F193" s="230">
        <f t="shared" si="13"/>
        <v>38925972.399999991</v>
      </c>
      <c r="G193" s="235">
        <f t="shared" si="14"/>
        <v>-1793035.3799999917</v>
      </c>
      <c r="H193" s="227">
        <f t="shared" si="15"/>
        <v>37132937.019999996</v>
      </c>
      <c r="I193" s="236">
        <v>0.35</v>
      </c>
      <c r="J193" s="237">
        <f t="shared" si="16"/>
        <v>431305.89999999799</v>
      </c>
    </row>
    <row r="194" spans="2:10" x14ac:dyDescent="0.2">
      <c r="B194" s="358" t="s">
        <v>126</v>
      </c>
      <c r="C194" s="359"/>
      <c r="D194" s="227">
        <f t="shared" si="11"/>
        <v>175231000</v>
      </c>
      <c r="E194" s="151">
        <f t="shared" si="12"/>
        <v>500660000</v>
      </c>
      <c r="F194" s="230">
        <f t="shared" si="13"/>
        <v>175231000</v>
      </c>
      <c r="G194" s="235">
        <f t="shared" si="14"/>
        <v>0</v>
      </c>
      <c r="H194" s="227">
        <f t="shared" si="15"/>
        <v>175231000</v>
      </c>
      <c r="I194" s="236">
        <v>0.35</v>
      </c>
      <c r="J194" s="237">
        <f t="shared" si="16"/>
        <v>10013199.999999981</v>
      </c>
    </row>
    <row r="195" spans="2:10" x14ac:dyDescent="0.2">
      <c r="B195" s="358" t="s">
        <v>127</v>
      </c>
      <c r="C195" s="359"/>
      <c r="D195" s="227">
        <f t="shared" si="11"/>
        <v>-11597349.999999996</v>
      </c>
      <c r="E195" s="151">
        <f t="shared" si="12"/>
        <v>-29853000</v>
      </c>
      <c r="F195" s="230">
        <f t="shared" si="13"/>
        <v>-10448550</v>
      </c>
      <c r="G195" s="235">
        <f t="shared" si="14"/>
        <v>-1148799.9999999979</v>
      </c>
      <c r="H195" s="227">
        <f t="shared" si="15"/>
        <v>-11597349.999999998</v>
      </c>
      <c r="I195" s="236">
        <v>0.35</v>
      </c>
      <c r="J195" s="237">
        <f t="shared" si="16"/>
        <v>-1745859.9999999967</v>
      </c>
    </row>
    <row r="196" spans="2:10" x14ac:dyDescent="0.2">
      <c r="B196" s="358" t="s">
        <v>201</v>
      </c>
      <c r="C196" s="359"/>
      <c r="D196" s="227">
        <f t="shared" si="11"/>
        <v>5000</v>
      </c>
      <c r="E196" s="151">
        <f t="shared" si="12"/>
        <v>500000</v>
      </c>
      <c r="F196" s="230">
        <f t="shared" si="13"/>
        <v>175000</v>
      </c>
      <c r="G196" s="235">
        <f t="shared" si="14"/>
        <v>-169999.99999999968</v>
      </c>
      <c r="H196" s="227">
        <f t="shared" si="15"/>
        <v>5000.0000000003201</v>
      </c>
      <c r="I196" s="236">
        <v>0.35</v>
      </c>
      <c r="J196" s="237">
        <f t="shared" si="16"/>
        <v>-159999.99999999971</v>
      </c>
    </row>
    <row r="197" spans="2:10" x14ac:dyDescent="0.2">
      <c r="B197" s="377" t="s">
        <v>128</v>
      </c>
      <c r="C197" s="378"/>
      <c r="D197" s="228">
        <f t="shared" si="11"/>
        <v>-227500000</v>
      </c>
      <c r="E197" s="238">
        <f t="shared" si="12"/>
        <v>-650000000</v>
      </c>
      <c r="F197" s="231">
        <f t="shared" si="13"/>
        <v>-227500000</v>
      </c>
      <c r="G197" s="239">
        <f t="shared" si="14"/>
        <v>0</v>
      </c>
      <c r="H197" s="228">
        <f t="shared" si="15"/>
        <v>-227500000</v>
      </c>
      <c r="I197" s="240">
        <v>0.35</v>
      </c>
      <c r="J197" s="241">
        <f t="shared" si="16"/>
        <v>-12999999.999999976</v>
      </c>
    </row>
    <row r="198" spans="2:10" s="2" customFormat="1" x14ac:dyDescent="0.2">
      <c r="B198" s="379" t="s">
        <v>82</v>
      </c>
      <c r="C198" s="387"/>
      <c r="D198" s="183">
        <f>SUM(D185:D197)</f>
        <v>-23772816.090000212</v>
      </c>
      <c r="E198" s="184">
        <f>SUM(E185:E197)</f>
        <v>-73895027</v>
      </c>
      <c r="F198" s="188">
        <f>SUM(F185:F197)</f>
        <v>-125863259.45000003</v>
      </c>
      <c r="G198" s="189">
        <f>SUM(G185:G197)</f>
        <v>102090443.35999979</v>
      </c>
      <c r="H198" s="183">
        <f>SUM(H185:H197)</f>
        <v>-23772816.090000212</v>
      </c>
      <c r="I198" s="190"/>
      <c r="J198" s="156">
        <f>SUM(J185:J197)</f>
        <v>92612542.819999829</v>
      </c>
    </row>
    <row r="199" spans="2:10" x14ac:dyDescent="0.2">
      <c r="F199" s="1"/>
      <c r="H199" s="1"/>
    </row>
    <row r="200" spans="2:10" x14ac:dyDescent="0.2">
      <c r="B200" s="2" t="s">
        <v>70</v>
      </c>
    </row>
    <row r="202" spans="2:10" ht="16" customHeight="1" x14ac:dyDescent="0.2">
      <c r="B202" s="291" t="s">
        <v>262</v>
      </c>
      <c r="C202" s="291"/>
      <c r="D202" s="291"/>
      <c r="E202" s="291"/>
      <c r="F202" s="291"/>
      <c r="G202" s="291"/>
      <c r="H202" s="291"/>
      <c r="I202" s="291"/>
      <c r="J202" s="291"/>
    </row>
    <row r="203" spans="2:10" x14ac:dyDescent="0.2">
      <c r="B203" s="291"/>
      <c r="C203" s="291"/>
      <c r="D203" s="291"/>
      <c r="E203" s="291"/>
      <c r="F203" s="291"/>
      <c r="G203" s="291"/>
      <c r="H203" s="291"/>
      <c r="I203" s="291"/>
      <c r="J203" s="291"/>
    </row>
    <row r="204" spans="2:10" x14ac:dyDescent="0.2">
      <c r="B204" s="291"/>
      <c r="C204" s="291"/>
      <c r="D204" s="291"/>
      <c r="E204" s="291"/>
      <c r="F204" s="291"/>
      <c r="G204" s="291"/>
      <c r="H204" s="291"/>
      <c r="I204" s="291"/>
      <c r="J204" s="291"/>
    </row>
    <row r="205" spans="2:10" x14ac:dyDescent="0.2">
      <c r="B205" s="10"/>
      <c r="C205" s="10"/>
      <c r="D205" s="10"/>
      <c r="E205" s="10"/>
      <c r="F205" s="10"/>
      <c r="G205" s="10"/>
      <c r="H205" s="10"/>
      <c r="I205" s="10"/>
      <c r="J205" s="10"/>
    </row>
    <row r="206" spans="2:10" ht="17" customHeight="1" x14ac:dyDescent="0.2">
      <c r="B206" s="21" t="s">
        <v>263</v>
      </c>
      <c r="C206" s="21"/>
      <c r="D206" s="21"/>
      <c r="E206" s="21"/>
      <c r="F206" s="21"/>
      <c r="G206" s="21"/>
      <c r="H206" s="21"/>
      <c r="I206" s="21"/>
      <c r="J206" s="21"/>
    </row>
    <row r="207" spans="2:10" x14ac:dyDescent="0.2">
      <c r="B207" s="21"/>
      <c r="C207" s="21"/>
      <c r="D207" s="21"/>
      <c r="E207" s="21"/>
      <c r="F207" s="21"/>
      <c r="G207" s="21"/>
      <c r="H207" s="21"/>
      <c r="I207" s="21"/>
      <c r="J207" s="21"/>
    </row>
    <row r="208" spans="2:10" x14ac:dyDescent="0.2">
      <c r="B208" s="21" t="s">
        <v>264</v>
      </c>
      <c r="C208" s="21"/>
      <c r="D208" s="21"/>
      <c r="E208" s="21"/>
      <c r="F208" s="21"/>
      <c r="G208" s="21"/>
      <c r="H208" s="21"/>
      <c r="I208" s="21"/>
      <c r="J208" s="21"/>
    </row>
    <row r="210" spans="2:10" x14ac:dyDescent="0.2">
      <c r="B210" s="291" t="s">
        <v>222</v>
      </c>
      <c r="C210" s="291"/>
      <c r="D210" s="291"/>
      <c r="E210" s="291"/>
      <c r="F210" s="291"/>
      <c r="G210" s="291"/>
      <c r="H210" s="291"/>
      <c r="I210" s="291"/>
      <c r="J210" s="291"/>
    </row>
    <row r="211" spans="2:10" x14ac:dyDescent="0.2">
      <c r="B211" s="291"/>
      <c r="C211" s="291"/>
      <c r="D211" s="291"/>
      <c r="E211" s="291"/>
      <c r="F211" s="291"/>
      <c r="G211" s="291"/>
      <c r="H211" s="291"/>
      <c r="I211" s="291"/>
      <c r="J211" s="291"/>
    </row>
    <row r="212" spans="2:10" x14ac:dyDescent="0.2">
      <c r="B212" s="291"/>
      <c r="C212" s="291"/>
      <c r="D212" s="291"/>
      <c r="E212" s="291"/>
      <c r="F212" s="291"/>
      <c r="G212" s="291"/>
      <c r="H212" s="291"/>
      <c r="I212" s="291"/>
      <c r="J212" s="291"/>
    </row>
  </sheetData>
  <mergeCells count="94">
    <mergeCell ref="B195:C195"/>
    <mergeCell ref="B196:C196"/>
    <mergeCell ref="B197:C197"/>
    <mergeCell ref="B198:C198"/>
    <mergeCell ref="B190:C190"/>
    <mergeCell ref="B191:C191"/>
    <mergeCell ref="B192:C192"/>
    <mergeCell ref="B193:C193"/>
    <mergeCell ref="B194:C194"/>
    <mergeCell ref="B185:C185"/>
    <mergeCell ref="B186:C186"/>
    <mergeCell ref="B187:C187"/>
    <mergeCell ref="B188:C188"/>
    <mergeCell ref="B189:C189"/>
    <mergeCell ref="B163:I165"/>
    <mergeCell ref="B170:I171"/>
    <mergeCell ref="B167:I168"/>
    <mergeCell ref="B137:C137"/>
    <mergeCell ref="B138:C138"/>
    <mergeCell ref="B139:C139"/>
    <mergeCell ref="B140:C140"/>
    <mergeCell ref="B141:C141"/>
    <mergeCell ref="B145:I147"/>
    <mergeCell ref="B160:I161"/>
    <mergeCell ref="B142:C142"/>
    <mergeCell ref="B143:C143"/>
    <mergeCell ref="B149:D149"/>
    <mergeCell ref="B150:D150"/>
    <mergeCell ref="B151:D151"/>
    <mergeCell ref="B132:C132"/>
    <mergeCell ref="B133:C133"/>
    <mergeCell ref="B134:C134"/>
    <mergeCell ref="B135:C135"/>
    <mergeCell ref="B136:C136"/>
    <mergeCell ref="B113:C113"/>
    <mergeCell ref="B114:C114"/>
    <mergeCell ref="B130:C130"/>
    <mergeCell ref="B131:C131"/>
    <mergeCell ref="B110:C110"/>
    <mergeCell ref="B111:C111"/>
    <mergeCell ref="B126:J126"/>
    <mergeCell ref="D127:F128"/>
    <mergeCell ref="G127:I128"/>
    <mergeCell ref="J127:J129"/>
    <mergeCell ref="B127:C129"/>
    <mergeCell ref="B120:I122"/>
    <mergeCell ref="B112:C112"/>
    <mergeCell ref="B109:C109"/>
    <mergeCell ref="B116:I118"/>
    <mergeCell ref="B176:I178"/>
    <mergeCell ref="B202:J204"/>
    <mergeCell ref="B210:J212"/>
    <mergeCell ref="B173:I174"/>
    <mergeCell ref="B182:J182"/>
    <mergeCell ref="B183:C184"/>
    <mergeCell ref="D183:D184"/>
    <mergeCell ref="E183:E184"/>
    <mergeCell ref="F183:F184"/>
    <mergeCell ref="G183:G184"/>
    <mergeCell ref="H183:H184"/>
    <mergeCell ref="I183:I184"/>
    <mergeCell ref="J183:J184"/>
    <mergeCell ref="E181:F181"/>
    <mergeCell ref="E107:E108"/>
    <mergeCell ref="D107:D108"/>
    <mergeCell ref="B107:B108"/>
    <mergeCell ref="B106:J106"/>
    <mergeCell ref="E105:F105"/>
    <mergeCell ref="J107:J108"/>
    <mergeCell ref="I107:I108"/>
    <mergeCell ref="H107:H108"/>
    <mergeCell ref="G107:G108"/>
    <mergeCell ref="F107:F108"/>
    <mergeCell ref="G9:G10"/>
    <mergeCell ref="H9:H10"/>
    <mergeCell ref="I9:I10"/>
    <mergeCell ref="B59:I61"/>
    <mergeCell ref="B9:B10"/>
    <mergeCell ref="B99:I102"/>
    <mergeCell ref="B4:I5"/>
    <mergeCell ref="B68:I69"/>
    <mergeCell ref="C9:C10"/>
    <mergeCell ref="D9:D10"/>
    <mergeCell ref="E9:E10"/>
    <mergeCell ref="F9:F10"/>
    <mergeCell ref="B63:I66"/>
    <mergeCell ref="B71:I72"/>
    <mergeCell ref="B74:I79"/>
    <mergeCell ref="B81:I85"/>
    <mergeCell ref="B87:I89"/>
    <mergeCell ref="B91:I93"/>
    <mergeCell ref="B95:I97"/>
    <mergeCell ref="B50:I55"/>
    <mergeCell ref="B7:I8"/>
  </mergeCells>
  <pageMargins left="0.7" right="0.7" top="0.75" bottom="0.75" header="0.3" footer="0.3"/>
  <pageSetup orientation="portrait" horizontalDpi="0" verticalDpi="0"/>
  <ignoredErrors>
    <ignoredError sqref="E3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6"/>
  <sheetViews>
    <sheetView showGridLines="0" zoomScale="140" zoomScaleNormal="140" zoomScalePageLayoutView="140" workbookViewId="0"/>
  </sheetViews>
  <sheetFormatPr baseColWidth="10" defaultRowHeight="16" x14ac:dyDescent="0.2"/>
  <cols>
    <col min="1" max="1" width="2.83203125" customWidth="1"/>
    <col min="2" max="2" width="38.83203125" customWidth="1"/>
    <col min="3" max="4" width="15" customWidth="1"/>
    <col min="5" max="6" width="14.83203125" customWidth="1"/>
    <col min="7" max="7" width="15" bestFit="1" customWidth="1"/>
    <col min="8" max="8" width="15.1640625" bestFit="1" customWidth="1"/>
  </cols>
  <sheetData>
    <row r="2" spans="2:8" s="19" customFormat="1" ht="19" x14ac:dyDescent="0.25">
      <c r="B2" s="25" t="s">
        <v>203</v>
      </c>
    </row>
    <row r="4" spans="2:8" x14ac:dyDescent="0.2">
      <c r="B4" s="291" t="s">
        <v>223</v>
      </c>
      <c r="C4" s="291"/>
      <c r="D4" s="291"/>
      <c r="E4" s="291"/>
      <c r="F4" s="291"/>
      <c r="G4" s="291"/>
      <c r="H4" s="291"/>
    </row>
    <row r="5" spans="2:8" x14ac:dyDescent="0.2">
      <c r="B5" s="291"/>
      <c r="C5" s="291"/>
      <c r="D5" s="291"/>
      <c r="E5" s="291"/>
      <c r="F5" s="291"/>
      <c r="G5" s="291"/>
      <c r="H5" s="291"/>
    </row>
    <row r="7" spans="2:8" x14ac:dyDescent="0.2">
      <c r="B7" s="2" t="s">
        <v>205</v>
      </c>
    </row>
    <row r="9" spans="2:8" x14ac:dyDescent="0.2">
      <c r="B9" s="388" t="s">
        <v>265</v>
      </c>
      <c r="C9" s="388"/>
      <c r="D9" s="388"/>
      <c r="E9" s="388"/>
      <c r="F9" s="388"/>
      <c r="G9" s="388"/>
      <c r="H9" s="388"/>
    </row>
    <row r="10" spans="2:8" x14ac:dyDescent="0.2">
      <c r="B10" s="388"/>
      <c r="C10" s="388"/>
      <c r="D10" s="388"/>
      <c r="E10" s="388"/>
      <c r="F10" s="388"/>
      <c r="G10" s="388"/>
      <c r="H10" s="388"/>
    </row>
    <row r="12" spans="2:8" x14ac:dyDescent="0.2">
      <c r="B12" s="77"/>
      <c r="C12" s="78"/>
      <c r="D12" s="78"/>
      <c r="E12" s="199">
        <v>2021</v>
      </c>
    </row>
    <row r="13" spans="2:8" x14ac:dyDescent="0.2">
      <c r="B13" s="302" t="s">
        <v>144</v>
      </c>
      <c r="C13" s="303"/>
      <c r="D13" s="303"/>
      <c r="E13" s="192">
        <f>Planteamiento!E79</f>
        <v>1719419375</v>
      </c>
    </row>
    <row r="14" spans="2:8" x14ac:dyDescent="0.2">
      <c r="B14" s="405" t="s">
        <v>145</v>
      </c>
      <c r="C14" s="406"/>
      <c r="D14" s="406"/>
      <c r="E14" s="168"/>
    </row>
    <row r="15" spans="2:8" x14ac:dyDescent="0.2">
      <c r="B15" s="298" t="s">
        <v>146</v>
      </c>
      <c r="C15" s="299"/>
      <c r="D15" s="299"/>
      <c r="E15" s="159">
        <f>Cálculo!F198</f>
        <v>-125863259.45000003</v>
      </c>
    </row>
    <row r="16" spans="2:8" x14ac:dyDescent="0.2">
      <c r="B16" s="298" t="s">
        <v>147</v>
      </c>
      <c r="C16" s="299"/>
      <c r="D16" s="299"/>
      <c r="E16" s="162">
        <f>Cálculo!G198</f>
        <v>102090443.35999979</v>
      </c>
    </row>
    <row r="17" spans="2:6" s="2" customFormat="1" x14ac:dyDescent="0.2">
      <c r="B17" s="302" t="s">
        <v>148</v>
      </c>
      <c r="C17" s="303"/>
      <c r="D17" s="303"/>
      <c r="E17" s="193">
        <f>SUM(E15:E16)</f>
        <v>-23772816.090000242</v>
      </c>
    </row>
    <row r="18" spans="2:6" s="2" customFormat="1" ht="17" thickBot="1" x14ac:dyDescent="0.25">
      <c r="B18" s="302" t="s">
        <v>149</v>
      </c>
      <c r="C18" s="303"/>
      <c r="D18" s="303"/>
      <c r="E18" s="194">
        <f>E13+E17</f>
        <v>1695646558.9099998</v>
      </c>
    </row>
    <row r="19" spans="2:6" s="2" customFormat="1" ht="17" thickTop="1" x14ac:dyDescent="0.2">
      <c r="B19" s="302" t="s">
        <v>150</v>
      </c>
      <c r="C19" s="303"/>
      <c r="D19" s="303"/>
      <c r="E19" s="193"/>
    </row>
    <row r="20" spans="2:6" x14ac:dyDescent="0.2">
      <c r="B20" s="298" t="s">
        <v>151</v>
      </c>
      <c r="C20" s="299"/>
      <c r="D20" s="299"/>
      <c r="E20" s="159">
        <f>Planteamiento!E79</f>
        <v>1719419375</v>
      </c>
    </row>
    <row r="21" spans="2:6" x14ac:dyDescent="0.2">
      <c r="B21" s="298" t="s">
        <v>145</v>
      </c>
      <c r="C21" s="299"/>
      <c r="D21" s="299"/>
      <c r="E21" s="162">
        <f>-Cálculo!E150</f>
        <v>-63772816.090000212</v>
      </c>
    </row>
    <row r="22" spans="2:6" s="2" customFormat="1" ht="17" thickBot="1" x14ac:dyDescent="0.25">
      <c r="B22" s="302" t="s">
        <v>152</v>
      </c>
      <c r="C22" s="303"/>
      <c r="D22" s="303"/>
      <c r="E22" s="195">
        <f>SUM(E20:E21)</f>
        <v>1655646558.9099998</v>
      </c>
    </row>
    <row r="23" spans="2:6" ht="17" thickTop="1" x14ac:dyDescent="0.2">
      <c r="B23" s="302" t="s">
        <v>153</v>
      </c>
      <c r="C23" s="303"/>
      <c r="D23" s="303"/>
      <c r="E23" s="159"/>
    </row>
    <row r="24" spans="2:6" x14ac:dyDescent="0.2">
      <c r="B24" s="298" t="s">
        <v>145</v>
      </c>
      <c r="C24" s="299"/>
      <c r="D24" s="299"/>
      <c r="E24" s="196">
        <f>-Cálculo!E151</f>
        <v>40000000</v>
      </c>
    </row>
    <row r="25" spans="2:6" s="2" customFormat="1" x14ac:dyDescent="0.2">
      <c r="B25" s="302" t="s">
        <v>154</v>
      </c>
      <c r="C25" s="303"/>
      <c r="D25" s="303"/>
      <c r="E25" s="197">
        <f>SUM(E24)</f>
        <v>40000000</v>
      </c>
    </row>
    <row r="26" spans="2:6" s="2" customFormat="1" ht="17" thickBot="1" x14ac:dyDescent="0.25">
      <c r="B26" s="302" t="s">
        <v>204</v>
      </c>
      <c r="C26" s="303"/>
      <c r="D26" s="303"/>
      <c r="E26" s="198">
        <f>E22+E25</f>
        <v>1695646558.9099998</v>
      </c>
    </row>
    <row r="27" spans="2:6" ht="17" thickTop="1" x14ac:dyDescent="0.2">
      <c r="B27" s="129"/>
      <c r="C27" s="80"/>
      <c r="D27" s="80"/>
      <c r="E27" s="171"/>
    </row>
    <row r="29" spans="2:6" x14ac:dyDescent="0.2">
      <c r="B29" s="2" t="s">
        <v>206</v>
      </c>
    </row>
    <row r="31" spans="2:6" s="2" customFormat="1" x14ac:dyDescent="0.2">
      <c r="B31" s="106"/>
      <c r="C31" s="107"/>
      <c r="D31" s="212"/>
      <c r="E31" s="396">
        <v>2021</v>
      </c>
      <c r="F31" s="397"/>
    </row>
    <row r="32" spans="2:6" s="8" customFormat="1" x14ac:dyDescent="0.2">
      <c r="B32" s="213"/>
      <c r="C32" s="394" t="s">
        <v>155</v>
      </c>
      <c r="D32" s="395"/>
      <c r="E32" s="210" t="s">
        <v>156</v>
      </c>
      <c r="F32" s="200" t="s">
        <v>157</v>
      </c>
    </row>
    <row r="33" spans="2:8" s="2" customFormat="1" x14ac:dyDescent="0.2">
      <c r="B33" s="49" t="s">
        <v>83</v>
      </c>
      <c r="C33" s="204" t="s">
        <v>158</v>
      </c>
      <c r="D33" s="200" t="s">
        <v>159</v>
      </c>
      <c r="E33" s="211">
        <f>Planteamiento!I32+Planteamiento!E79</f>
        <v>3718165195</v>
      </c>
      <c r="F33" s="96"/>
      <c r="H33" s="16"/>
    </row>
    <row r="34" spans="2:8" x14ac:dyDescent="0.2">
      <c r="B34" s="41" t="s">
        <v>160</v>
      </c>
      <c r="C34" s="205"/>
      <c r="D34" s="203"/>
      <c r="E34" s="42">
        <f>E33*F34</f>
        <v>1226994514.3500001</v>
      </c>
      <c r="F34" s="201">
        <f>Información!F94</f>
        <v>0.33</v>
      </c>
      <c r="H34" s="1"/>
    </row>
    <row r="35" spans="2:8" x14ac:dyDescent="0.2">
      <c r="B35" s="45" t="s">
        <v>162</v>
      </c>
      <c r="C35" s="206">
        <f>Planteamiento!E77+300000000</f>
        <v>953957141</v>
      </c>
      <c r="D35" s="263">
        <f>Información!F94</f>
        <v>0.33</v>
      </c>
      <c r="E35" s="46">
        <f>C35*D35</f>
        <v>314805856.53000003</v>
      </c>
      <c r="F35" s="202">
        <f>E35/E33</f>
        <v>8.4666990308374407E-2</v>
      </c>
      <c r="H35" s="1"/>
    </row>
    <row r="36" spans="2:8" x14ac:dyDescent="0.2">
      <c r="B36" s="45" t="s">
        <v>161</v>
      </c>
      <c r="C36" s="206">
        <f>Planteamiento!E78</f>
        <v>64344376</v>
      </c>
      <c r="D36" s="263">
        <f>Información!F94</f>
        <v>0.33</v>
      </c>
      <c r="E36" s="46">
        <f>C36*D36</f>
        <v>21233644.080000002</v>
      </c>
      <c r="F36" s="202">
        <f>E36/E33</f>
        <v>5.7107855531954117E-3</v>
      </c>
      <c r="H36" s="1"/>
    </row>
    <row r="37" spans="2:8" ht="16" customHeight="1" x14ac:dyDescent="0.2">
      <c r="B37" s="398" t="s">
        <v>163</v>
      </c>
      <c r="C37" s="407" t="s">
        <v>164</v>
      </c>
      <c r="D37" s="408"/>
      <c r="E37" s="413">
        <f>Cálculo!J198</f>
        <v>92612542.819999829</v>
      </c>
      <c r="F37" s="416">
        <f>E37/E33</f>
        <v>2.490813021017476E-2</v>
      </c>
    </row>
    <row r="38" spans="2:8" x14ac:dyDescent="0.2">
      <c r="B38" s="398"/>
      <c r="C38" s="409"/>
      <c r="D38" s="410"/>
      <c r="E38" s="414"/>
      <c r="F38" s="417"/>
    </row>
    <row r="39" spans="2:8" x14ac:dyDescent="0.2">
      <c r="B39" s="398"/>
      <c r="C39" s="411"/>
      <c r="D39" s="412"/>
      <c r="E39" s="415"/>
      <c r="F39" s="418"/>
    </row>
    <row r="40" spans="2:8" s="2" customFormat="1" x14ac:dyDescent="0.2">
      <c r="B40" s="399" t="s">
        <v>165</v>
      </c>
      <c r="C40" s="207"/>
      <c r="D40" s="208"/>
      <c r="E40" s="401">
        <f>E34+E35+E36+E37</f>
        <v>1655646557.78</v>
      </c>
      <c r="F40" s="403">
        <f>E40/E33</f>
        <v>0.44528590607174462</v>
      </c>
    </row>
    <row r="41" spans="2:8" s="2" customFormat="1" x14ac:dyDescent="0.2">
      <c r="B41" s="400"/>
      <c r="C41" s="134"/>
      <c r="D41" s="209"/>
      <c r="E41" s="402"/>
      <c r="F41" s="404"/>
      <c r="H41" s="3"/>
    </row>
    <row r="43" spans="2:8" s="2" customFormat="1" x14ac:dyDescent="0.2">
      <c r="B43" s="2" t="s">
        <v>207</v>
      </c>
    </row>
    <row r="45" spans="2:8" x14ac:dyDescent="0.2">
      <c r="B45" t="s">
        <v>208</v>
      </c>
    </row>
    <row r="47" spans="2:8" s="2" customFormat="1" x14ac:dyDescent="0.2">
      <c r="B47" s="306" t="s">
        <v>166</v>
      </c>
      <c r="C47" s="389" t="s">
        <v>167</v>
      </c>
      <c r="D47" s="304"/>
      <c r="E47" s="391" t="s">
        <v>224</v>
      </c>
      <c r="F47" s="304"/>
    </row>
    <row r="48" spans="2:8" s="2" customFormat="1" x14ac:dyDescent="0.2">
      <c r="B48" s="393"/>
      <c r="C48" s="390"/>
      <c r="D48" s="305"/>
      <c r="E48" s="392"/>
      <c r="F48" s="305"/>
    </row>
    <row r="49" spans="2:6" s="2" customFormat="1" x14ac:dyDescent="0.2">
      <c r="B49" s="307"/>
      <c r="C49" s="215">
        <v>44561</v>
      </c>
      <c r="D49" s="216">
        <v>44196</v>
      </c>
      <c r="E49" s="215">
        <v>44561</v>
      </c>
      <c r="F49" s="214">
        <v>44196</v>
      </c>
    </row>
    <row r="50" spans="2:6" x14ac:dyDescent="0.2">
      <c r="B50" s="89" t="s">
        <v>168</v>
      </c>
      <c r="C50" s="185">
        <f>-Cálculo!F130-Cálculo!F131</f>
        <v>169022371.34999999</v>
      </c>
      <c r="D50" s="90">
        <f>-Cálculo!I130-Cálculo!I131</f>
        <v>90895431</v>
      </c>
      <c r="E50" s="185">
        <v>0</v>
      </c>
      <c r="F50" s="218">
        <v>0</v>
      </c>
    </row>
    <row r="51" spans="2:6" x14ac:dyDescent="0.2">
      <c r="B51" s="93" t="s">
        <v>169</v>
      </c>
      <c r="C51" s="186">
        <f>-Cálculo!F132</f>
        <v>210000000</v>
      </c>
      <c r="D51" s="94">
        <f>-Cálculo!I132</f>
        <v>66000000</v>
      </c>
      <c r="E51" s="186">
        <v>0</v>
      </c>
      <c r="F51" s="219">
        <v>0</v>
      </c>
    </row>
    <row r="52" spans="2:6" x14ac:dyDescent="0.2">
      <c r="B52" s="93" t="s">
        <v>209</v>
      </c>
      <c r="C52" s="186">
        <f>-Cálculo!F135-Cálculo!F136-Cálculo!F137</f>
        <v>45972811.149999991</v>
      </c>
      <c r="D52" s="94">
        <f>-Cálculo!I135-Cálculo!I136-Cálculo!I137-Cálculo!I138</f>
        <v>131073913.41</v>
      </c>
      <c r="E52" s="186">
        <f>Cálculo!F133+Cálculo!F134+Cálculo!F138</f>
        <v>2250082930.25</v>
      </c>
      <c r="F52" s="219">
        <f>Cálculo!I133+Cálculo!I134</f>
        <v>2072968558.2500002</v>
      </c>
    </row>
    <row r="53" spans="2:6" x14ac:dyDescent="0.2">
      <c r="B53" s="93" t="s">
        <v>126</v>
      </c>
      <c r="C53" s="186">
        <v>0</v>
      </c>
      <c r="D53" s="94">
        <v>0</v>
      </c>
      <c r="E53" s="186">
        <f>Cálculo!F139</f>
        <v>175231000</v>
      </c>
      <c r="F53" s="219">
        <f>Cálculo!I139</f>
        <v>0</v>
      </c>
    </row>
    <row r="54" spans="2:6" x14ac:dyDescent="0.2">
      <c r="B54" s="93" t="s">
        <v>128</v>
      </c>
      <c r="C54" s="186">
        <f>-Cálculo!F142</f>
        <v>227500000</v>
      </c>
      <c r="D54" s="94">
        <f>Cálculo!I142</f>
        <v>0</v>
      </c>
      <c r="E54" s="186">
        <v>0</v>
      </c>
      <c r="F54" s="219">
        <v>0</v>
      </c>
    </row>
    <row r="55" spans="2:6" x14ac:dyDescent="0.2">
      <c r="B55" s="83" t="s">
        <v>170</v>
      </c>
      <c r="C55" s="187">
        <f>-Cálculo!F140-Cálculo!F141</f>
        <v>33352549.999999996</v>
      </c>
      <c r="D55" s="84">
        <f>-Cálculo!I140-Cálculo!I141</f>
        <v>21760200</v>
      </c>
      <c r="E55" s="187">
        <v>0</v>
      </c>
      <c r="F55" s="65">
        <v>0</v>
      </c>
    </row>
    <row r="56" spans="2:6" s="2" customFormat="1" x14ac:dyDescent="0.2">
      <c r="B56" s="176" t="s">
        <v>71</v>
      </c>
      <c r="C56" s="184">
        <f>SUM(C50:C55)</f>
        <v>685847732.5</v>
      </c>
      <c r="D56" s="54">
        <f t="shared" ref="D56:F56" si="0">SUM(D50:D55)</f>
        <v>309729544.40999997</v>
      </c>
      <c r="E56" s="184">
        <f t="shared" si="0"/>
        <v>2425313930.25</v>
      </c>
      <c r="F56" s="217">
        <f t="shared" si="0"/>
        <v>2072968558.2500002</v>
      </c>
    </row>
    <row r="58" spans="2:6" s="8" customFormat="1" x14ac:dyDescent="0.2">
      <c r="B58" s="220"/>
      <c r="C58" s="221"/>
      <c r="D58" s="221"/>
      <c r="E58" s="223">
        <v>2021</v>
      </c>
      <c r="F58" s="64">
        <v>2020</v>
      </c>
    </row>
    <row r="59" spans="2:6" s="2" customFormat="1" x14ac:dyDescent="0.2">
      <c r="B59" s="76" t="s">
        <v>210</v>
      </c>
      <c r="C59" s="222"/>
      <c r="D59" s="222"/>
      <c r="E59" s="133">
        <f>E56-C56</f>
        <v>1739466197.75</v>
      </c>
      <c r="F59" s="224">
        <f>Planteamiento!I26</f>
        <v>1763239014</v>
      </c>
    </row>
    <row r="60" spans="2:6" x14ac:dyDescent="0.2">
      <c r="B60" s="72" t="s">
        <v>171</v>
      </c>
      <c r="C60" s="73"/>
      <c r="D60" s="73"/>
      <c r="E60" s="225">
        <f>E17</f>
        <v>-23772816.090000242</v>
      </c>
      <c r="F60" s="159"/>
    </row>
    <row r="61" spans="2:6" x14ac:dyDescent="0.2">
      <c r="B61" s="76" t="s">
        <v>172</v>
      </c>
      <c r="C61" s="73"/>
      <c r="D61" s="73"/>
      <c r="E61" s="167"/>
      <c r="F61" s="159"/>
    </row>
    <row r="62" spans="2:6" x14ac:dyDescent="0.2">
      <c r="B62" s="72" t="s">
        <v>173</v>
      </c>
      <c r="C62" s="73"/>
      <c r="D62" s="73"/>
      <c r="E62" s="167">
        <f>-E21</f>
        <v>63772816.090000212</v>
      </c>
      <c r="F62" s="159"/>
    </row>
    <row r="63" spans="2:6" x14ac:dyDescent="0.2">
      <c r="B63" s="74" t="s">
        <v>174</v>
      </c>
      <c r="C63" s="75"/>
      <c r="D63" s="75"/>
      <c r="E63" s="170">
        <f>-E25</f>
        <v>-40000000</v>
      </c>
      <c r="F63" s="162"/>
    </row>
    <row r="65" spans="5:5" x14ac:dyDescent="0.2">
      <c r="E65" s="1"/>
    </row>
    <row r="66" spans="5:5" x14ac:dyDescent="0.2">
      <c r="E66" s="1"/>
    </row>
  </sheetData>
  <mergeCells count="28">
    <mergeCell ref="E37:E39"/>
    <mergeCell ref="F37:F39"/>
    <mergeCell ref="B22:D22"/>
    <mergeCell ref="B23:D23"/>
    <mergeCell ref="B24:D24"/>
    <mergeCell ref="B25:D25"/>
    <mergeCell ref="B26:D26"/>
    <mergeCell ref="B18:D18"/>
    <mergeCell ref="B19:D19"/>
    <mergeCell ref="B20:D20"/>
    <mergeCell ref="B21:D21"/>
    <mergeCell ref="C37:D39"/>
    <mergeCell ref="B4:H5"/>
    <mergeCell ref="B9:H10"/>
    <mergeCell ref="C47:D48"/>
    <mergeCell ref="E47:F48"/>
    <mergeCell ref="B47:B49"/>
    <mergeCell ref="C32:D32"/>
    <mergeCell ref="E31:F31"/>
    <mergeCell ref="B37:B39"/>
    <mergeCell ref="B40:B41"/>
    <mergeCell ref="E40:E41"/>
    <mergeCell ref="F40:F41"/>
    <mergeCell ref="B13:D13"/>
    <mergeCell ref="B14:D14"/>
    <mergeCell ref="B15:D15"/>
    <mergeCell ref="B16:D16"/>
    <mergeCell ref="B17:D17"/>
  </mergeCells>
  <pageMargins left="0.7" right="0.7" top="0.75" bottom="0.75" header="0.3" footer="0.3"/>
  <ignoredErrors>
    <ignoredError sqref="C56:F5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showGridLines="0" zoomScale="160" zoomScaleNormal="160" zoomScalePageLayoutView="160" workbookViewId="0"/>
  </sheetViews>
  <sheetFormatPr baseColWidth="10" defaultRowHeight="16" x14ac:dyDescent="0.2"/>
  <cols>
    <col min="1" max="1" width="2.83203125" customWidth="1"/>
  </cols>
  <sheetData>
    <row r="2" spans="2:8" ht="19" x14ac:dyDescent="0.25">
      <c r="B2" s="25" t="s">
        <v>175</v>
      </c>
      <c r="C2" s="19"/>
      <c r="D2" s="19"/>
      <c r="E2" s="19"/>
      <c r="F2" s="19"/>
      <c r="G2" s="19"/>
      <c r="H2" s="19"/>
    </row>
    <row r="4" spans="2:8" x14ac:dyDescent="0.2">
      <c r="B4" t="s">
        <v>176</v>
      </c>
    </row>
    <row r="6" spans="2:8" x14ac:dyDescent="0.2">
      <c r="B6" s="291" t="s">
        <v>225</v>
      </c>
      <c r="C6" s="291"/>
      <c r="D6" s="291"/>
      <c r="E6" s="291"/>
      <c r="F6" s="291"/>
      <c r="G6" s="291"/>
      <c r="H6" s="291"/>
    </row>
    <row r="7" spans="2:8" x14ac:dyDescent="0.2">
      <c r="B7" s="291"/>
      <c r="C7" s="291"/>
      <c r="D7" s="291"/>
      <c r="E7" s="291"/>
      <c r="F7" s="291"/>
      <c r="G7" s="291"/>
      <c r="H7" s="291"/>
    </row>
    <row r="9" spans="2:8" ht="16" customHeight="1" x14ac:dyDescent="0.2">
      <c r="B9" s="291" t="s">
        <v>231</v>
      </c>
      <c r="C9" s="291"/>
      <c r="D9" s="291"/>
      <c r="E9" s="291"/>
      <c r="F9" s="291"/>
      <c r="G9" s="291"/>
      <c r="H9" s="291"/>
    </row>
    <row r="10" spans="2:8" x14ac:dyDescent="0.2">
      <c r="B10" s="291"/>
      <c r="C10" s="291"/>
      <c r="D10" s="291"/>
      <c r="E10" s="291"/>
      <c r="F10" s="291"/>
      <c r="G10" s="291"/>
      <c r="H10" s="291"/>
    </row>
    <row r="11" spans="2:8" x14ac:dyDescent="0.2">
      <c r="B11" s="291"/>
      <c r="C11" s="291"/>
      <c r="D11" s="291"/>
      <c r="E11" s="291"/>
      <c r="F11" s="291"/>
      <c r="G11" s="291"/>
      <c r="H11" s="291"/>
    </row>
    <row r="12" spans="2:8" x14ac:dyDescent="0.2">
      <c r="B12" s="291"/>
      <c r="C12" s="291"/>
      <c r="D12" s="291"/>
      <c r="E12" s="291"/>
      <c r="F12" s="291"/>
      <c r="G12" s="291"/>
      <c r="H12" s="291"/>
    </row>
    <row r="13" spans="2:8" x14ac:dyDescent="0.2">
      <c r="B13" s="23"/>
      <c r="C13" s="23"/>
      <c r="D13" s="23"/>
      <c r="E13" s="23"/>
      <c r="F13" s="23"/>
      <c r="G13" s="23"/>
      <c r="H13" s="23"/>
    </row>
    <row r="14" spans="2:8" ht="16" customHeight="1" x14ac:dyDescent="0.2">
      <c r="B14" s="291" t="s">
        <v>226</v>
      </c>
      <c r="C14" s="291"/>
      <c r="D14" s="291"/>
      <c r="E14" s="291"/>
      <c r="F14" s="291"/>
      <c r="G14" s="291"/>
      <c r="H14" s="291"/>
    </row>
    <row r="15" spans="2:8" x14ac:dyDescent="0.2">
      <c r="B15" s="291"/>
      <c r="C15" s="291"/>
      <c r="D15" s="291"/>
      <c r="E15" s="291"/>
      <c r="F15" s="291"/>
      <c r="G15" s="291"/>
      <c r="H15" s="291"/>
    </row>
    <row r="16" spans="2:8" x14ac:dyDescent="0.2">
      <c r="B16" s="291"/>
      <c r="C16" s="291"/>
      <c r="D16" s="291"/>
      <c r="E16" s="291"/>
      <c r="F16" s="291"/>
      <c r="G16" s="291"/>
      <c r="H16" s="291"/>
    </row>
    <row r="17" spans="2:8" x14ac:dyDescent="0.2">
      <c r="B17" s="291"/>
      <c r="C17" s="291"/>
      <c r="D17" s="291"/>
      <c r="E17" s="291"/>
      <c r="F17" s="291"/>
      <c r="G17" s="291"/>
      <c r="H17" s="291"/>
    </row>
  </sheetData>
  <mergeCells count="3">
    <mergeCell ref="B6:H7"/>
    <mergeCell ref="B9:H12"/>
    <mergeCell ref="B14:H17"/>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Planteamiento</vt:lpstr>
      <vt:lpstr>Información</vt:lpstr>
      <vt:lpstr>Cálculo</vt:lpstr>
      <vt:lpstr>Revelaciones</vt:lpstr>
      <vt:lpstr>Conclusiones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Jeimi Suárez</dc:creator>
  <cp:lastModifiedBy>Usuario de Microsoft Office</cp:lastModifiedBy>
  <dcterms:created xsi:type="dcterms:W3CDTF">2017-03-20T02:11:17Z</dcterms:created>
  <dcterms:modified xsi:type="dcterms:W3CDTF">2022-01-26T20:49:07Z</dcterms:modified>
</cp:coreProperties>
</file>